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Yamagishi\Documents\☆教務部委員会\石川コンソ\2019\課題ゼミ\"/>
    </mc:Choice>
  </mc:AlternateContent>
  <workbookProtection workbookPassword="D553" lockStructure="1"/>
  <bookViews>
    <workbookView xWindow="0" yWindow="0" windowWidth="20490" windowHeight="9225"/>
  </bookViews>
  <sheets>
    <sheet name="Input" sheetId="1" r:id="rId1"/>
    <sheet name="Option" sheetId="4" state="hidden" r:id="rId2"/>
    <sheet name="MDB" sheetId="3" state="hidden" r:id="rId3"/>
    <sheet name="DB" sheetId="2" state="hidden" r:id="rId4"/>
  </sheets>
  <definedNames>
    <definedName name="_xlnm.Print_Area" localSheetId="0">Input!$A$1:$AG$148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2" i="1" l="1"/>
  <c r="AD69" i="1"/>
  <c r="AD66" i="1"/>
  <c r="AD63" i="1"/>
  <c r="AH76" i="1"/>
  <c r="AH136" i="1"/>
  <c r="AH134" i="1"/>
  <c r="AH133" i="1"/>
  <c r="AH132" i="1"/>
  <c r="AH74" i="1"/>
  <c r="AD148" i="1"/>
  <c r="AH147" i="1"/>
  <c r="AD42" i="1"/>
  <c r="AH41" i="1"/>
  <c r="AH13" i="1"/>
  <c r="AH12" i="1"/>
  <c r="AH9" i="1"/>
  <c r="AH4" i="1"/>
  <c r="AH117" i="1"/>
  <c r="AH116" i="1"/>
  <c r="AH38" i="1"/>
  <c r="AH37" i="1"/>
  <c r="AH35" i="1"/>
  <c r="AH31" i="1"/>
  <c r="AH27" i="1"/>
  <c r="AH21" i="1"/>
  <c r="C7" i="4"/>
  <c r="B88" i="1"/>
  <c r="AH88" i="1"/>
  <c r="C8" i="4"/>
  <c r="R38" i="1"/>
  <c r="G38" i="1"/>
  <c r="M90" i="1"/>
  <c r="D90" i="1"/>
  <c r="H4" i="2"/>
  <c r="P90" i="1"/>
  <c r="H5" i="2"/>
  <c r="H6" i="2"/>
  <c r="H7" i="2"/>
  <c r="H3" i="2"/>
  <c r="G90" i="1"/>
  <c r="B86" i="1"/>
  <c r="O37" i="1"/>
  <c r="K35" i="1"/>
  <c r="R35" i="1"/>
  <c r="E36" i="1"/>
  <c r="AH62" i="1"/>
  <c r="AH65" i="1"/>
  <c r="AH68" i="1"/>
  <c r="AD53" i="1"/>
  <c r="AH52" i="1"/>
  <c r="AD145" i="1"/>
  <c r="AH144" i="1"/>
  <c r="AD142" i="1"/>
  <c r="AH141" i="1"/>
  <c r="AD139" i="1"/>
  <c r="AH138" i="1"/>
  <c r="AD121" i="1"/>
  <c r="AH120" i="1"/>
  <c r="AD60" i="1"/>
  <c r="AH59" i="1"/>
  <c r="AH71" i="1"/>
  <c r="AD50" i="1"/>
  <c r="AH49" i="1"/>
  <c r="AD47" i="1"/>
  <c r="AH46" i="1"/>
  <c r="AD57" i="1"/>
  <c r="AH56" i="1"/>
  <c r="G98" i="1"/>
  <c r="G109" i="1"/>
  <c r="AH98" i="1"/>
  <c r="AH109" i="1"/>
  <c r="X30" i="1"/>
  <c r="AH30" i="1"/>
  <c r="M5" i="1"/>
</calcChain>
</file>

<file path=xl/sharedStrings.xml><?xml version="1.0" encoding="utf-8"?>
<sst xmlns="http://schemas.openxmlformats.org/spreadsheetml/2006/main" count="334" uniqueCount="282">
  <si>
    <t>年</t>
    <rPh sb="0" eb="1">
      <t>ネン</t>
    </rPh>
    <phoneticPr fontId="2"/>
  </si>
  <si>
    <t>月</t>
    <rPh sb="0" eb="1">
      <t>ガツ</t>
    </rPh>
    <phoneticPr fontId="2"/>
  </si>
  <si>
    <t>日</t>
    <rPh sb="0" eb="1">
      <t>ニチ</t>
    </rPh>
    <phoneticPr fontId="2"/>
  </si>
  <si>
    <t>公益社団法人大学コンソーシアム石川</t>
    <rPh sb="0" eb="2">
      <t>コウエキ</t>
    </rPh>
    <rPh sb="2" eb="4">
      <t>シャダン</t>
    </rPh>
    <rPh sb="4" eb="6">
      <t>ホウジン</t>
    </rPh>
    <rPh sb="6" eb="8">
      <t>ダイガク</t>
    </rPh>
    <rPh sb="15" eb="17">
      <t>イシカワ</t>
    </rPh>
    <phoneticPr fontId="2"/>
  </si>
  <si>
    <t>　会　長　　山　崎　光　悦　　殿</t>
    <rPh sb="1" eb="2">
      <t>カイ</t>
    </rPh>
    <rPh sb="3" eb="4">
      <t>チョウ</t>
    </rPh>
    <rPh sb="6" eb="7">
      <t>ヤマ</t>
    </rPh>
    <rPh sb="8" eb="9">
      <t>ザキ</t>
    </rPh>
    <rPh sb="10" eb="11">
      <t>ヒカリ</t>
    </rPh>
    <rPh sb="12" eb="13">
      <t>エツ</t>
    </rPh>
    <rPh sb="15" eb="16">
      <t>ドノ</t>
    </rPh>
    <phoneticPr fontId="2"/>
  </si>
  <si>
    <t>＜申請者＞</t>
    <rPh sb="1" eb="4">
      <t>シンセイシャ</t>
    </rPh>
    <phoneticPr fontId="2"/>
  </si>
  <si>
    <t>指導教員名</t>
    <rPh sb="0" eb="2">
      <t>シドウ</t>
    </rPh>
    <rPh sb="2" eb="4">
      <t>キョウイン</t>
    </rPh>
    <rPh sb="4" eb="5">
      <t>メイ</t>
    </rPh>
    <phoneticPr fontId="2"/>
  </si>
  <si>
    <t>所属機関名</t>
    <rPh sb="0" eb="2">
      <t>ショゾク</t>
    </rPh>
    <rPh sb="2" eb="4">
      <t>キカン</t>
    </rPh>
    <rPh sb="4" eb="5">
      <t>メイ</t>
    </rPh>
    <phoneticPr fontId="2"/>
  </si>
  <si>
    <t>所属機関住所</t>
    <rPh sb="0" eb="2">
      <t>ショゾク</t>
    </rPh>
    <rPh sb="2" eb="4">
      <t>キカン</t>
    </rPh>
    <rPh sb="4" eb="6">
      <t>ジュウショ</t>
    </rPh>
    <phoneticPr fontId="2"/>
  </si>
  <si>
    <t>指導教員</t>
    <rPh sb="0" eb="2">
      <t>シドウ</t>
    </rPh>
    <rPh sb="2" eb="4">
      <t>キョウイン</t>
    </rPh>
    <phoneticPr fontId="2"/>
  </si>
  <si>
    <t>役職／学年</t>
    <rPh sb="0" eb="2">
      <t>ヤクショク</t>
    </rPh>
    <rPh sb="3" eb="5">
      <t>ガクネン</t>
    </rPh>
    <phoneticPr fontId="2"/>
  </si>
  <si>
    <t>専門分野</t>
    <rPh sb="0" eb="2">
      <t>センモン</t>
    </rPh>
    <rPh sb="2" eb="4">
      <t>ブンヤ</t>
    </rPh>
    <phoneticPr fontId="2"/>
  </si>
  <si>
    <t>Tel.</t>
    <phoneticPr fontId="2"/>
  </si>
  <si>
    <t>e-mail</t>
    <phoneticPr fontId="2"/>
  </si>
  <si>
    <t>学生代表者名</t>
    <rPh sb="0" eb="2">
      <t>ガクセイ</t>
    </rPh>
    <rPh sb="2" eb="4">
      <t>ダイヒョウ</t>
    </rPh>
    <rPh sb="4" eb="5">
      <t>シャ</t>
    </rPh>
    <rPh sb="5" eb="6">
      <t>メイ</t>
    </rPh>
    <phoneticPr fontId="2"/>
  </si>
  <si>
    <t>氏　　名</t>
    <rPh sb="0" eb="1">
      <t>ウジ</t>
    </rPh>
    <rPh sb="3" eb="4">
      <t>メイ</t>
    </rPh>
    <phoneticPr fontId="2"/>
  </si>
  <si>
    <t>所属機関
事務担当者</t>
    <rPh sb="0" eb="2">
      <t>ショゾク</t>
    </rPh>
    <rPh sb="2" eb="4">
      <t>キカン</t>
    </rPh>
    <rPh sb="5" eb="7">
      <t>ジム</t>
    </rPh>
    <rPh sb="7" eb="10">
      <t>タントウシャ</t>
    </rPh>
    <phoneticPr fontId="2"/>
  </si>
  <si>
    <t>ゼミ等の構成</t>
    <rPh sb="2" eb="3">
      <t>トウ</t>
    </rPh>
    <rPh sb="4" eb="6">
      <t>コウセイ</t>
    </rPh>
    <phoneticPr fontId="2"/>
  </si>
  <si>
    <t>学生</t>
    <rPh sb="0" eb="2">
      <t>ガクセイ</t>
    </rPh>
    <phoneticPr fontId="2"/>
  </si>
  <si>
    <t>合計</t>
    <rPh sb="0" eb="2">
      <t>ゴウケイ</t>
    </rPh>
    <phoneticPr fontId="2"/>
  </si>
  <si>
    <t>名</t>
    <rPh sb="0" eb="1">
      <t>メイ</t>
    </rPh>
    <phoneticPr fontId="2"/>
  </si>
  <si>
    <t>(2)</t>
    <phoneticPr fontId="2"/>
  </si>
  <si>
    <t>(4)</t>
  </si>
  <si>
    <t>(5)</t>
  </si>
  <si>
    <t>(6)</t>
  </si>
  <si>
    <t>(7)</t>
  </si>
  <si>
    <t>(8)</t>
  </si>
  <si>
    <t>活動頻度と年間活動計画</t>
    <rPh sb="0" eb="2">
      <t>カツドウ</t>
    </rPh>
    <rPh sb="2" eb="4">
      <t>ヒンド</t>
    </rPh>
    <rPh sb="5" eb="7">
      <t>ネンカン</t>
    </rPh>
    <rPh sb="7" eb="9">
      <t>カツドウ</t>
    </rPh>
    <rPh sb="9" eb="11">
      <t>ケイカク</t>
    </rPh>
    <phoneticPr fontId="2"/>
  </si>
  <si>
    <t>延べ活動人数</t>
    <rPh sb="0" eb="1">
      <t>ノ</t>
    </rPh>
    <rPh sb="2" eb="4">
      <t>カツドウ</t>
    </rPh>
    <rPh sb="4" eb="6">
      <t>ニンズウ</t>
    </rPh>
    <phoneticPr fontId="2"/>
  </si>
  <si>
    <t>※ 本活動助成金以外の独自予算や地域の支援・負担の度合いも審査で評価します。</t>
    <phoneticPr fontId="2"/>
  </si>
  <si>
    <t>使用料等</t>
    <rPh sb="0" eb="2">
      <t>シヨウ</t>
    </rPh>
    <rPh sb="2" eb="3">
      <t>リョウ</t>
    </rPh>
    <rPh sb="3" eb="4">
      <t>ナド</t>
    </rPh>
    <phoneticPr fontId="2"/>
  </si>
  <si>
    <t>※ 地域の支援・負担の度合いも審査で評価します。</t>
    <phoneticPr fontId="2"/>
  </si>
  <si>
    <t>Tel.</t>
    <phoneticPr fontId="2"/>
  </si>
  <si>
    <t>ゼミ等に対する支援</t>
    <rPh sb="2" eb="3">
      <t>ナド</t>
    </rPh>
    <rPh sb="4" eb="5">
      <t>タイ</t>
    </rPh>
    <rPh sb="7" eb="9">
      <t>シエン</t>
    </rPh>
    <phoneticPr fontId="2"/>
  </si>
  <si>
    <t>文字</t>
    <rPh sb="0" eb="2">
      <t>モジ</t>
    </rPh>
    <phoneticPr fontId="2"/>
  </si>
  <si>
    <t>活動の概要</t>
    <rPh sb="0" eb="2">
      <t>カツドウ</t>
    </rPh>
    <rPh sb="3" eb="5">
      <t>ガイヨウ</t>
    </rPh>
    <phoneticPr fontId="2"/>
  </si>
  <si>
    <t>(300字以内)</t>
  </si>
  <si>
    <r>
      <t>自己資金</t>
    </r>
    <r>
      <rPr>
        <vertAlign val="superscript"/>
        <sz val="10"/>
        <color theme="1"/>
        <rFont val="ＭＳ Ｐゴシック"/>
        <family val="3"/>
        <charset val="128"/>
        <scheme val="minor"/>
      </rPr>
      <t>※1</t>
    </r>
    <rPh sb="0" eb="2">
      <t>ジコ</t>
    </rPh>
    <rPh sb="2" eb="4">
      <t>シキン</t>
    </rPh>
    <phoneticPr fontId="2"/>
  </si>
  <si>
    <t>金　　額</t>
    <rPh sb="0" eb="1">
      <t>カネ</t>
    </rPh>
    <rPh sb="3" eb="4">
      <t>ガク</t>
    </rPh>
    <phoneticPr fontId="2"/>
  </si>
  <si>
    <t>謝　　金</t>
    <rPh sb="0" eb="1">
      <t>シャ</t>
    </rPh>
    <rPh sb="3" eb="4">
      <t>カネ</t>
    </rPh>
    <phoneticPr fontId="2"/>
  </si>
  <si>
    <t>旅　　費</t>
    <rPh sb="0" eb="1">
      <t>タビ</t>
    </rPh>
    <rPh sb="3" eb="4">
      <t>ヒ</t>
    </rPh>
    <phoneticPr fontId="2"/>
  </si>
  <si>
    <t>支 出 計</t>
    <rPh sb="0" eb="1">
      <t>シ</t>
    </rPh>
    <rPh sb="2" eb="3">
      <t>デ</t>
    </rPh>
    <rPh sb="4" eb="5">
      <t>ケイ</t>
    </rPh>
    <phoneticPr fontId="2"/>
  </si>
  <si>
    <r>
      <t>助 成 金</t>
    </r>
    <r>
      <rPr>
        <vertAlign val="superscript"/>
        <sz val="10"/>
        <color theme="1"/>
        <rFont val="ＭＳ Ｐゴシック"/>
        <family val="3"/>
        <charset val="128"/>
        <scheme val="minor"/>
      </rPr>
      <t>※2</t>
    </r>
    <rPh sb="0" eb="1">
      <t>スケ</t>
    </rPh>
    <rPh sb="2" eb="3">
      <t>シゲル</t>
    </rPh>
    <rPh sb="4" eb="5">
      <t>キン</t>
    </rPh>
    <phoneticPr fontId="2"/>
  </si>
  <si>
    <t>収 入 計</t>
    <rPh sb="0" eb="1">
      <t>オサム</t>
    </rPh>
    <rPh sb="2" eb="3">
      <t>イ</t>
    </rPh>
    <rPh sb="4" eb="5">
      <t>ケイ</t>
    </rPh>
    <phoneticPr fontId="2"/>
  </si>
  <si>
    <r>
      <t>消耗品費</t>
    </r>
    <r>
      <rPr>
        <vertAlign val="superscript"/>
        <sz val="10"/>
        <color theme="1"/>
        <rFont val="ＭＳ ゴシック"/>
        <family val="3"/>
        <charset val="128"/>
      </rPr>
      <t>※1</t>
    </r>
    <rPh sb="0" eb="2">
      <t>ショウモウ</t>
    </rPh>
    <rPh sb="2" eb="3">
      <t>ヒン</t>
    </rPh>
    <rPh sb="3" eb="4">
      <t>ヒ</t>
    </rPh>
    <phoneticPr fontId="2"/>
  </si>
  <si>
    <r>
      <t>諸 経 費</t>
    </r>
    <r>
      <rPr>
        <vertAlign val="superscript"/>
        <sz val="10"/>
        <color theme="1"/>
        <rFont val="ＭＳ ゴシック"/>
        <family val="3"/>
        <charset val="128"/>
      </rPr>
      <t>※2</t>
    </r>
    <rPh sb="0" eb="1">
      <t>ショ</t>
    </rPh>
    <rPh sb="2" eb="3">
      <t>ヘ</t>
    </rPh>
    <rPh sb="4" eb="5">
      <t>ヒ</t>
    </rPh>
    <phoneticPr fontId="2"/>
  </si>
  <si>
    <t>１．実施主体</t>
    <rPh sb="2" eb="4">
      <t>ジッシ</t>
    </rPh>
    <rPh sb="4" eb="6">
      <t>シュタイ</t>
    </rPh>
    <phoneticPr fontId="2"/>
  </si>
  <si>
    <t>回数</t>
    <rPh sb="0" eb="2">
      <t>カイスウ</t>
    </rPh>
    <phoneticPr fontId="2"/>
  </si>
  <si>
    <t>年</t>
  </si>
  <si>
    <t>回程度／</t>
    <phoneticPr fontId="2"/>
  </si>
  <si>
    <t>人</t>
    <rPh sb="0" eb="1">
      <t>ヒト</t>
    </rPh>
    <phoneticPr fontId="2"/>
  </si>
  <si>
    <t>２．活動の概要</t>
    <rPh sb="2" eb="4">
      <t>カツドウ</t>
    </rPh>
    <rPh sb="5" eb="7">
      <t>ガイヨウ</t>
    </rPh>
    <phoneticPr fontId="2"/>
  </si>
  <si>
    <t>上記の年間活動計画をコンソーシアムホームページ等に公開することを認めますか。</t>
    <phoneticPr fontId="2"/>
  </si>
  <si>
    <r>
      <rPr>
        <sz val="8"/>
        <color theme="1"/>
        <rFont val="ＭＳ Ｐ明朝"/>
        <family val="1"/>
        <charset val="128"/>
      </rPr>
      <t>※</t>
    </r>
    <r>
      <rPr>
        <sz val="8"/>
        <color theme="1"/>
        <rFont val="Times New Roman"/>
        <family val="1"/>
      </rPr>
      <t xml:space="preserve">2 </t>
    </r>
    <r>
      <rPr>
        <sz val="8"/>
        <color theme="1"/>
        <rFont val="ＭＳ Ｐ明朝"/>
        <family val="1"/>
        <charset val="128"/>
      </rPr>
      <t>本活動の助成金額</t>
    </r>
    <phoneticPr fontId="2"/>
  </si>
  <si>
    <t>活　動　時　期</t>
    <rPh sb="0" eb="1">
      <t>カツ</t>
    </rPh>
    <rPh sb="2" eb="3">
      <t>ドウ</t>
    </rPh>
    <rPh sb="4" eb="5">
      <t>ジ</t>
    </rPh>
    <rPh sb="6" eb="7">
      <t>キ</t>
    </rPh>
    <phoneticPr fontId="2"/>
  </si>
  <si>
    <t>内　　　　容</t>
    <rPh sb="0" eb="1">
      <t>ナイ</t>
    </rPh>
    <rPh sb="5" eb="6">
      <t>カタチ</t>
    </rPh>
    <phoneticPr fontId="2"/>
  </si>
  <si>
    <t>内　　　　訳</t>
    <rPh sb="0" eb="1">
      <t>ナイ</t>
    </rPh>
    <rPh sb="5" eb="6">
      <t>ヤク</t>
    </rPh>
    <phoneticPr fontId="2"/>
  </si>
  <si>
    <t>所属機関名</t>
    <phoneticPr fontId="2"/>
  </si>
  <si>
    <t>ゼミ等名</t>
    <phoneticPr fontId="2"/>
  </si>
  <si>
    <t>指導教員名</t>
    <phoneticPr fontId="2"/>
  </si>
  <si>
    <t>ゼミ等の構成
（学生数）</t>
    <rPh sb="8" eb="11">
      <t>ガクセイスウ</t>
    </rPh>
    <phoneticPr fontId="2"/>
  </si>
  <si>
    <t>名</t>
    <rPh sb="0" eb="1">
      <t>メイ</t>
    </rPh>
    <phoneticPr fontId="2"/>
  </si>
  <si>
    <t>(1)</t>
    <phoneticPr fontId="2"/>
  </si>
  <si>
    <t>連携するゼミ等について</t>
    <rPh sb="0" eb="2">
      <t>レンケイ</t>
    </rPh>
    <rPh sb="6" eb="7">
      <t>トウ</t>
    </rPh>
    <phoneticPr fontId="2"/>
  </si>
  <si>
    <t>(2)</t>
  </si>
  <si>
    <t>(3)</t>
  </si>
  <si>
    <r>
      <rPr>
        <sz val="11"/>
        <color theme="1"/>
        <rFont val="ＭＳ 明朝"/>
        <family val="1"/>
        <charset val="128"/>
      </rPr>
      <t>㊞</t>
    </r>
  </si>
  <si>
    <t xml:space="preserve">※1 ゼミ等費，地域提供資金等の自己財源やその他収入
</t>
  </si>
  <si>
    <t>※1 消耗品費：物品購入費，印刷製本費</t>
  </si>
  <si>
    <t>※2 諸経費：会議費，通信費，保険料</t>
  </si>
  <si>
    <t>※3 助成金での賃金，備品購入費および飲食費の支出はできないものとします。</t>
  </si>
  <si>
    <t>※4 支援期間（2019年4月1日～2020年2月29日）以外の期間に生じる経費については，自己負担とします。</t>
    <rPh sb="29" eb="31">
      <t>イガイ</t>
    </rPh>
    <rPh sb="32" eb="34">
      <t>キカン</t>
    </rPh>
    <rPh sb="35" eb="36">
      <t>ショウ</t>
    </rPh>
    <phoneticPr fontId="2"/>
  </si>
  <si>
    <t>※地域で用意する支援金やサポートする人的体制，場所の提供などを箇条書きで記入してください。</t>
  </si>
  <si>
    <t>※自治体のほかに地域団体等も連携して活動を行う場合は，それぞれの団体ごとに支援内容を記入してください。</t>
  </si>
  <si>
    <t>　本活動に携わる者は以下のとおりです。</t>
    <rPh sb="1" eb="2">
      <t>ホン</t>
    </rPh>
    <rPh sb="2" eb="4">
      <t>カツドウ</t>
    </rPh>
    <rPh sb="5" eb="6">
      <t>タズサ</t>
    </rPh>
    <rPh sb="8" eb="9">
      <t>モノ</t>
    </rPh>
    <rPh sb="10" eb="12">
      <t>イカ</t>
    </rPh>
    <phoneticPr fontId="2"/>
  </si>
  <si>
    <t>文字</t>
  </si>
  <si>
    <t>※活動回数分の年間計画概要を箇条書きしてください。</t>
    <phoneticPr fontId="2"/>
  </si>
  <si>
    <t>『地域共創支援枠』　申請書</t>
    <rPh sb="1" eb="3">
      <t>チイキ</t>
    </rPh>
    <rPh sb="3" eb="5">
      <t>キョウソウ</t>
    </rPh>
    <rPh sb="5" eb="7">
      <t>シエン</t>
    </rPh>
    <rPh sb="7" eb="8">
      <t>ワク</t>
    </rPh>
    <rPh sb="10" eb="12">
      <t>シンセイ</t>
    </rPh>
    <rPh sb="12" eb="13">
      <t>ショ</t>
    </rPh>
    <phoneticPr fontId="2"/>
  </si>
  <si>
    <t>学生グループ名</t>
    <rPh sb="0" eb="2">
      <t>ガクセイ</t>
    </rPh>
    <rPh sb="6" eb="7">
      <t>メイ</t>
    </rPh>
    <phoneticPr fontId="2"/>
  </si>
  <si>
    <t>※活動を実施する背景や地域のニーズも踏まえ記入し下さい。</t>
    <rPh sb="1" eb="3">
      <t>カツドウ</t>
    </rPh>
    <rPh sb="4" eb="6">
      <t>ジッシ</t>
    </rPh>
    <rPh sb="8" eb="10">
      <t>ハイケイ</t>
    </rPh>
    <rPh sb="11" eb="13">
      <t>チイキ</t>
    </rPh>
    <rPh sb="18" eb="19">
      <t>フ</t>
    </rPh>
    <rPh sb="21" eb="23">
      <t>キニュウ</t>
    </rPh>
    <rPh sb="24" eb="25">
      <t>クダ</t>
    </rPh>
    <phoneticPr fontId="2"/>
  </si>
  <si>
    <t>(3)</t>
    <phoneticPr fontId="2"/>
  </si>
  <si>
    <t>※地域のニーズを踏まえ，ゼミ等の専門性を活かしてどのように取り組むか記入してください。</t>
    <rPh sb="1" eb="3">
      <t>チイキ</t>
    </rPh>
    <phoneticPr fontId="2"/>
  </si>
  <si>
    <t>※地域団体がどのようにゼミ等と協働し、活動に関わっていくのかを明記して下さい。</t>
    <rPh sb="1" eb="3">
      <t>チイキ</t>
    </rPh>
    <rPh sb="3" eb="5">
      <t>ダンタイ</t>
    </rPh>
    <rPh sb="13" eb="14">
      <t>トウ</t>
    </rPh>
    <rPh sb="15" eb="17">
      <t>キョウドウ</t>
    </rPh>
    <rPh sb="19" eb="21">
      <t>カツドウ</t>
    </rPh>
    <rPh sb="22" eb="23">
      <t>カカ</t>
    </rPh>
    <rPh sb="31" eb="33">
      <t>メイキ</t>
    </rPh>
    <rPh sb="35" eb="36">
      <t>クダ</t>
    </rPh>
    <phoneticPr fontId="2"/>
  </si>
  <si>
    <t>※地域との関係を深化させる取り組みについても記入して下さい。</t>
    <rPh sb="1" eb="3">
      <t>チイキ</t>
    </rPh>
    <rPh sb="5" eb="7">
      <t>カンケイ</t>
    </rPh>
    <rPh sb="8" eb="10">
      <t>シンカ</t>
    </rPh>
    <rPh sb="13" eb="14">
      <t>ト</t>
    </rPh>
    <rPh sb="15" eb="16">
      <t>ク</t>
    </rPh>
    <rPh sb="22" eb="24">
      <t>キニュウ</t>
    </rPh>
    <rPh sb="26" eb="27">
      <t>クダ</t>
    </rPh>
    <phoneticPr fontId="2"/>
  </si>
  <si>
    <t>(4)</t>
    <phoneticPr fontId="2"/>
  </si>
  <si>
    <t>(5)</t>
    <phoneticPr fontId="2"/>
  </si>
  <si>
    <t>※継続して本活動に取り組んでいる場合、記入してください。</t>
    <rPh sb="1" eb="3">
      <t>ケイゾク</t>
    </rPh>
    <rPh sb="5" eb="6">
      <t>ホン</t>
    </rPh>
    <rPh sb="6" eb="8">
      <t>カツドウ</t>
    </rPh>
    <rPh sb="9" eb="10">
      <t>ト</t>
    </rPh>
    <rPh sb="11" eb="12">
      <t>ク</t>
    </rPh>
    <rPh sb="16" eb="18">
      <t>バアイ</t>
    </rPh>
    <phoneticPr fontId="2"/>
  </si>
  <si>
    <t>※具体的（できるだけ定量的）なものを記入して下さい。</t>
    <rPh sb="1" eb="4">
      <t>グタイテキ</t>
    </rPh>
    <rPh sb="10" eb="13">
      <t>テイリョウテキ</t>
    </rPh>
    <rPh sb="18" eb="20">
      <t>キニュウ</t>
    </rPh>
    <rPh sb="22" eb="23">
      <t>クダ</t>
    </rPh>
    <phoneticPr fontId="2"/>
  </si>
  <si>
    <t>※活動終了後は、設定した目標の達成度について、評価を行っていただきます。</t>
    <rPh sb="1" eb="3">
      <t>カツドウ</t>
    </rPh>
    <rPh sb="3" eb="6">
      <t>シュウリョウゴ</t>
    </rPh>
    <rPh sb="8" eb="10">
      <t>セッテイ</t>
    </rPh>
    <rPh sb="12" eb="14">
      <t>モクヒョウ</t>
    </rPh>
    <rPh sb="15" eb="17">
      <t>タッセイ</t>
    </rPh>
    <rPh sb="17" eb="18">
      <t>ド</t>
    </rPh>
    <rPh sb="23" eb="25">
      <t>ヒョウカ</t>
    </rPh>
    <rPh sb="26" eb="27">
      <t>オコナ</t>
    </rPh>
    <phoneticPr fontId="2"/>
  </si>
  <si>
    <t>※本活動への応用が考えられるものを記入して下さい。</t>
    <rPh sb="1" eb="2">
      <t>ホン</t>
    </rPh>
    <rPh sb="2" eb="4">
      <t>カツドウ</t>
    </rPh>
    <rPh sb="6" eb="8">
      <t>オウヨウ</t>
    </rPh>
    <rPh sb="9" eb="10">
      <t>カンガ</t>
    </rPh>
    <rPh sb="17" eb="19">
      <t>キニュウ</t>
    </rPh>
    <rPh sb="21" eb="22">
      <t>クダ</t>
    </rPh>
    <phoneticPr fontId="2"/>
  </si>
  <si>
    <t>(9)</t>
    <phoneticPr fontId="2"/>
  </si>
  <si>
    <t>(10)</t>
    <phoneticPr fontId="2"/>
  </si>
  <si>
    <t>(11)</t>
    <phoneticPr fontId="2"/>
  </si>
  <si>
    <t>活動区分</t>
    <rPh sb="0" eb="2">
      <t>カツドウ</t>
    </rPh>
    <rPh sb="2" eb="4">
      <t>クブン</t>
    </rPh>
    <phoneticPr fontId="2"/>
  </si>
  <si>
    <t>※応募前に地域の担当者と内容を含めて確認してください。</t>
  </si>
  <si>
    <t>地域要望番号</t>
    <phoneticPr fontId="2"/>
  </si>
  <si>
    <t>活動の類型</t>
    <rPh sb="0" eb="2">
      <t>カツドウ</t>
    </rPh>
    <rPh sb="3" eb="5">
      <t>ルイケイ</t>
    </rPh>
    <phoneticPr fontId="2"/>
  </si>
  <si>
    <t>市町名</t>
    <rPh sb="0" eb="2">
      <t>シチョウ</t>
    </rPh>
    <rPh sb="2" eb="3">
      <t>メイ</t>
    </rPh>
    <phoneticPr fontId="17"/>
  </si>
  <si>
    <t>要望団体名</t>
    <rPh sb="0" eb="2">
      <t>ヨウボウ</t>
    </rPh>
    <rPh sb="2" eb="4">
      <t>ダンタイ</t>
    </rPh>
    <rPh sb="4" eb="5">
      <t>メイ</t>
    </rPh>
    <phoneticPr fontId="17"/>
  </si>
  <si>
    <t>要望するテーマ名（課題名）</t>
    <rPh sb="0" eb="2">
      <t>ヨウボウ</t>
    </rPh>
    <rPh sb="7" eb="8">
      <t>メイ</t>
    </rPh>
    <rPh sb="9" eb="11">
      <t>カダイ</t>
    </rPh>
    <rPh sb="11" eb="12">
      <t>メイ</t>
    </rPh>
    <phoneticPr fontId="17"/>
  </si>
  <si>
    <t>*新規または継続</t>
    <rPh sb="1" eb="3">
      <t>シンキ</t>
    </rPh>
    <rPh sb="6" eb="8">
      <t>ケイゾク</t>
    </rPh>
    <phoneticPr fontId="17"/>
  </si>
  <si>
    <t>協働ゼミナール名</t>
    <rPh sb="0" eb="2">
      <t>キョウドウ</t>
    </rPh>
    <rPh sb="7" eb="8">
      <t>メイ</t>
    </rPh>
    <phoneticPr fontId="17"/>
  </si>
  <si>
    <t>津幡町</t>
  </si>
  <si>
    <t>津幡町刈安公民館</t>
  </si>
  <si>
    <t>金沢市</t>
  </si>
  <si>
    <t>野々市市</t>
  </si>
  <si>
    <t>野々市市５４町内会を支える会</t>
  </si>
  <si>
    <t>ＩＴを活用した地域における情報共有と活動活性化</t>
  </si>
  <si>
    <t>地域イベントにおけるデジタルアートを活用した地域の魅力発信</t>
  </si>
  <si>
    <t>能美市</t>
  </si>
  <si>
    <t>白山市</t>
  </si>
  <si>
    <t>白山市　産業部　農業振興課・地産地消課</t>
  </si>
  <si>
    <t>羊放牧による耕作放棄地の発生防止及び羊の肉・乳・毛等を活用した特産品の開発</t>
  </si>
  <si>
    <t>小松市</t>
  </si>
  <si>
    <t>（一社）叡智の杜</t>
  </si>
  <si>
    <t>記号</t>
    <rPh sb="0" eb="2">
      <t>キゴウ</t>
    </rPh>
    <phoneticPr fontId="2"/>
  </si>
  <si>
    <t>説明</t>
    <rPh sb="0" eb="2">
      <t>セツメイ</t>
    </rPh>
    <phoneticPr fontId="2"/>
  </si>
  <si>
    <t>特産品による商品開発、観光プランの提案、農作業の協力など</t>
  </si>
  <si>
    <t>地域行事の企画運営参加、伝統的文化の保存やものづくりなど</t>
  </si>
  <si>
    <t>住民参加の体力づくり教室、高齢者との交流活動など</t>
  </si>
  <si>
    <t>教育支援・学習支援、本の読み聞かせ活動、体験活動やスポーツの指導など</t>
  </si>
  <si>
    <t>地域の清掃美化、緑化や育樹作業、環境教育・啓発など</t>
  </si>
  <si>
    <t>防犯パトロール、防災啓発活動など</t>
  </si>
  <si>
    <t>（イ）地域産業の活性化</t>
  </si>
  <si>
    <t>（ロ）文化の継承・発展</t>
  </si>
  <si>
    <t>（ハ）保健・医療又は健康・福祉の増進</t>
  </si>
  <si>
    <t>（二）教育支援・子どもの健全育成</t>
  </si>
  <si>
    <t>（ホ）環境の保全</t>
  </si>
  <si>
    <t>（へ）地域の安全安心</t>
  </si>
  <si>
    <t>（ト）その他の活性化</t>
  </si>
  <si>
    <t xml:space="preserve"> </t>
    <phoneticPr fontId="2"/>
  </si>
  <si>
    <t>継続・新規</t>
    <rPh sb="0" eb="2">
      <t>ケイゾク</t>
    </rPh>
    <rPh sb="3" eb="5">
      <t>シンキ</t>
    </rPh>
    <phoneticPr fontId="2"/>
  </si>
  <si>
    <t>新規</t>
    <rPh sb="0" eb="2">
      <t>シンキ</t>
    </rPh>
    <phoneticPr fontId="2"/>
  </si>
  <si>
    <t>継続</t>
    <rPh sb="0" eb="2">
      <t>ケイゾク</t>
    </rPh>
    <phoneticPr fontId="2"/>
  </si>
  <si>
    <t>学生団体代表者名
※学生団体の場合記入</t>
    <rPh sb="0" eb="2">
      <t>ガクセイ</t>
    </rPh>
    <rPh sb="2" eb="4">
      <t>ダンタイ</t>
    </rPh>
    <rPh sb="4" eb="7">
      <t>ダイヒョウシャ</t>
    </rPh>
    <rPh sb="7" eb="8">
      <t>メイ</t>
    </rPh>
    <rPh sb="10" eb="12">
      <t>ガクセイ</t>
    </rPh>
    <rPh sb="12" eb="14">
      <t>ダンタイ</t>
    </rPh>
    <rPh sb="15" eb="17">
      <t>バアイ</t>
    </rPh>
    <rPh sb="17" eb="19">
      <t>キニュウ</t>
    </rPh>
    <phoneticPr fontId="2"/>
  </si>
  <si>
    <t>市町村名</t>
    <rPh sb="0" eb="3">
      <t>シチョウソン</t>
    </rPh>
    <rPh sb="3" eb="4">
      <t>メイ</t>
    </rPh>
    <phoneticPr fontId="2"/>
  </si>
  <si>
    <t>※継続して本活動に取り組んでいる場合、これまでの取り組みを記入してください。</t>
    <rPh sb="1" eb="3">
      <t>ケイゾク</t>
    </rPh>
    <rPh sb="5" eb="6">
      <t>ホン</t>
    </rPh>
    <rPh sb="6" eb="8">
      <t>カツドウ</t>
    </rPh>
    <rPh sb="9" eb="10">
      <t>ト</t>
    </rPh>
    <rPh sb="11" eb="12">
      <t>ク</t>
    </rPh>
    <rPh sb="16" eb="18">
      <t>バアイ</t>
    </rPh>
    <rPh sb="24" eb="25">
      <t>ト</t>
    </rPh>
    <rPh sb="26" eb="27">
      <t>ク</t>
    </rPh>
    <phoneticPr fontId="2"/>
  </si>
  <si>
    <t>※地域団体等とゼミ等が実施する活動について、各役割が明確に分かるように記入して下さい。</t>
    <rPh sb="1" eb="3">
      <t>チイキ</t>
    </rPh>
    <rPh sb="3" eb="5">
      <t>ダンタイ</t>
    </rPh>
    <rPh sb="5" eb="6">
      <t>トウ</t>
    </rPh>
    <rPh sb="9" eb="10">
      <t>ナド</t>
    </rPh>
    <rPh sb="11" eb="13">
      <t>ジッシ</t>
    </rPh>
    <rPh sb="15" eb="17">
      <t>カツドウ</t>
    </rPh>
    <rPh sb="22" eb="23">
      <t>カク</t>
    </rPh>
    <rPh sb="23" eb="25">
      <t>ヤクワリ</t>
    </rPh>
    <rPh sb="26" eb="28">
      <t>メイカク</t>
    </rPh>
    <rPh sb="29" eb="30">
      <t>ワ</t>
    </rPh>
    <rPh sb="35" eb="37">
      <t>キニュウ</t>
    </rPh>
    <rPh sb="39" eb="40">
      <t>クダ</t>
    </rPh>
    <phoneticPr fontId="2"/>
  </si>
  <si>
    <t>○ 収入の部</t>
    <rPh sb="2" eb="4">
      <t>シュウニュウ</t>
    </rPh>
    <rPh sb="5" eb="6">
      <t>ブ</t>
    </rPh>
    <phoneticPr fontId="2"/>
  </si>
  <si>
    <t>● 支出の部</t>
    <rPh sb="2" eb="4">
      <t>シシュツ</t>
    </rPh>
    <rPh sb="5" eb="6">
      <t>ブ</t>
    </rPh>
    <phoneticPr fontId="2"/>
  </si>
  <si>
    <t>連携するゼミ等
について</t>
    <rPh sb="0" eb="2">
      <t>レンケイ</t>
    </rPh>
    <rPh sb="6" eb="7">
      <t>トウ</t>
    </rPh>
    <phoneticPr fontId="2"/>
  </si>
  <si>
    <t>※1</t>
    <phoneticPr fontId="2"/>
  </si>
  <si>
    <t>主となる申請者をチェックしてください↓</t>
    <rPh sb="0" eb="1">
      <t>シュ</t>
    </rPh>
    <rPh sb="4" eb="7">
      <t>シンセイシャ</t>
    </rPh>
    <phoneticPr fontId="2"/>
  </si>
  <si>
    <t>要望団体</t>
  </si>
  <si>
    <t>テーマ名</t>
    <phoneticPr fontId="2"/>
  </si>
  <si>
    <t>継続／新規</t>
    <rPh sb="0" eb="2">
      <t>ケイゾク</t>
    </rPh>
    <rPh sb="3" eb="5">
      <t>シンキ</t>
    </rPh>
    <phoneticPr fontId="2"/>
  </si>
  <si>
    <r>
      <t>申請書は</t>
    </r>
    <r>
      <rPr>
        <sz val="10"/>
        <rFont val="ＭＳ Ｐ明朝"/>
        <family val="1"/>
        <charset val="128"/>
      </rPr>
      <t>4ページを超えることはできません。</t>
    </r>
    <r>
      <rPr>
        <u val="double"/>
        <sz val="10"/>
        <color theme="1"/>
        <rFont val="ＭＳ Ｐ明朝"/>
        <family val="1"/>
        <charset val="128"/>
      </rPr>
      <t>色文字と図形を使用しないでください。</t>
    </r>
    <rPh sb="9" eb="10">
      <t>コ</t>
    </rPh>
    <phoneticPr fontId="2"/>
  </si>
  <si>
    <r>
      <rPr>
        <sz val="8"/>
        <color theme="1"/>
        <rFont val="ＭＳ Ｐ明朝"/>
        <family val="1"/>
        <charset val="128"/>
      </rPr>
      <t>※</t>
    </r>
    <r>
      <rPr>
        <sz val="8"/>
        <color theme="1"/>
        <rFont val="Times New Roman"/>
        <family val="1"/>
      </rPr>
      <t>Facebook</t>
    </r>
    <r>
      <rPr>
        <sz val="8"/>
        <color theme="1"/>
        <rFont val="ＭＳ Ｐ明朝"/>
        <family val="1"/>
        <charset val="128"/>
      </rPr>
      <t>での情報発信以外に、更なる情報発信する方法を具体的に記入して下さい。</t>
    </r>
    <rPh sb="11" eb="13">
      <t>ジョウホウ</t>
    </rPh>
    <rPh sb="13" eb="15">
      <t>ハッシン</t>
    </rPh>
    <rPh sb="15" eb="17">
      <t>イガイ</t>
    </rPh>
    <rPh sb="19" eb="20">
      <t>サラ</t>
    </rPh>
    <rPh sb="22" eb="24">
      <t>ジョウホウ</t>
    </rPh>
    <rPh sb="24" eb="26">
      <t>ハッシン</t>
    </rPh>
    <rPh sb="28" eb="30">
      <t>ホウホウ</t>
    </rPh>
    <rPh sb="31" eb="34">
      <t>グタイテキ</t>
    </rPh>
    <rPh sb="35" eb="37">
      <t>キニュウ</t>
    </rPh>
    <rPh sb="39" eb="40">
      <t>クダ</t>
    </rPh>
    <phoneticPr fontId="2"/>
  </si>
  <si>
    <t>(12)</t>
    <phoneticPr fontId="2"/>
  </si>
  <si>
    <r>
      <rPr>
        <sz val="10"/>
        <color theme="1"/>
        <rFont val="ＭＳ Ｐ明朝"/>
        <family val="1"/>
        <charset val="128"/>
      </rPr>
      <t>①□年△月～□年○月
②□年△月～□年○月</t>
    </r>
    <rPh sb="2" eb="3">
      <t>ネン</t>
    </rPh>
    <rPh sb="4" eb="5">
      <t>ガツ</t>
    </rPh>
    <rPh sb="7" eb="8">
      <t>ネン</t>
    </rPh>
    <rPh sb="9" eb="10">
      <t>ガツ</t>
    </rPh>
    <phoneticPr fontId="2"/>
  </si>
  <si>
    <t>３．事前研修会参加希望日</t>
    <rPh sb="2" eb="4">
      <t>ジゼン</t>
    </rPh>
    <rPh sb="4" eb="7">
      <t>ケンシュウカイ</t>
    </rPh>
    <rPh sb="7" eb="9">
      <t>サンカ</t>
    </rPh>
    <rPh sb="9" eb="11">
      <t>キボウ</t>
    </rPh>
    <rPh sb="11" eb="12">
      <t>ビ</t>
    </rPh>
    <phoneticPr fontId="2"/>
  </si>
  <si>
    <t>1.地域からの要望</t>
    <rPh sb="2" eb="4">
      <t>チイキ</t>
    </rPh>
    <rPh sb="7" eb="9">
      <t>ヨウボウ</t>
    </rPh>
    <phoneticPr fontId="2"/>
  </si>
  <si>
    <t>2.事前研修会参加希望日</t>
    <rPh sb="2" eb="4">
      <t>ジゼン</t>
    </rPh>
    <rPh sb="4" eb="7">
      <t>ケンシュウカイ</t>
    </rPh>
    <rPh sb="7" eb="9">
      <t>サンカ</t>
    </rPh>
    <rPh sb="9" eb="11">
      <t>キボウ</t>
    </rPh>
    <rPh sb="11" eb="12">
      <t>ビ</t>
    </rPh>
    <phoneticPr fontId="2"/>
  </si>
  <si>
    <t>曜日</t>
    <rPh sb="0" eb="2">
      <t>ヨウビ</t>
    </rPh>
    <phoneticPr fontId="2"/>
  </si>
  <si>
    <t>（日）</t>
    <rPh sb="1" eb="2">
      <t>ニチ</t>
    </rPh>
    <phoneticPr fontId="2"/>
  </si>
  <si>
    <t>（月）</t>
    <rPh sb="1" eb="2">
      <t>ゲツ</t>
    </rPh>
    <phoneticPr fontId="2"/>
  </si>
  <si>
    <t>（火）</t>
    <rPh sb="1" eb="2">
      <t>ヒ</t>
    </rPh>
    <phoneticPr fontId="2"/>
  </si>
  <si>
    <t>（水）</t>
    <rPh sb="1" eb="2">
      <t>ミズ</t>
    </rPh>
    <phoneticPr fontId="2"/>
  </si>
  <si>
    <t>（木）</t>
    <rPh sb="1" eb="2">
      <t>モク</t>
    </rPh>
    <phoneticPr fontId="2"/>
  </si>
  <si>
    <t>（金）</t>
    <rPh sb="1" eb="2">
      <t>カネ</t>
    </rPh>
    <phoneticPr fontId="2"/>
  </si>
  <si>
    <t>（土）</t>
    <rPh sb="1" eb="2">
      <t>ツチ</t>
    </rPh>
    <phoneticPr fontId="2"/>
  </si>
  <si>
    <t>No.</t>
    <phoneticPr fontId="2"/>
  </si>
  <si>
    <t>曜日</t>
    <rPh sb="0" eb="2">
      <t>ヨウビ</t>
    </rPh>
    <phoneticPr fontId="2"/>
  </si>
  <si>
    <t>年月</t>
    <rPh sb="0" eb="2">
      <t>ネンゲツ</t>
    </rPh>
    <phoneticPr fontId="2"/>
  </si>
  <si>
    <t>どちらでもよい</t>
    <phoneticPr fontId="2"/>
  </si>
  <si>
    <t>５．地域との協働</t>
    <rPh sb="2" eb="4">
      <t>チイキ</t>
    </rPh>
    <rPh sb="6" eb="8">
      <t>キョウドウ</t>
    </rPh>
    <phoneticPr fontId="2"/>
  </si>
  <si>
    <t>６．情報公開の認否</t>
    <rPh sb="2" eb="4">
      <t>ジョウホウ</t>
    </rPh>
    <rPh sb="4" eb="6">
      <t>コウカイ</t>
    </rPh>
    <rPh sb="7" eb="9">
      <t>ニンピ</t>
    </rPh>
    <phoneticPr fontId="2"/>
  </si>
  <si>
    <t>７．連携するゼミの情報（複数のゼミ等が連携する場合は必ず記入してください）</t>
    <rPh sb="2" eb="4">
      <t>レンケイ</t>
    </rPh>
    <rPh sb="9" eb="11">
      <t>ジョウホウ</t>
    </rPh>
    <rPh sb="12" eb="14">
      <t>フクスウ</t>
    </rPh>
    <rPh sb="17" eb="18">
      <t>トウ</t>
    </rPh>
    <rPh sb="19" eb="21">
      <t>レンケイ</t>
    </rPh>
    <rPh sb="23" eb="25">
      <t>バアイ</t>
    </rPh>
    <rPh sb="26" eb="27">
      <t>カナラ</t>
    </rPh>
    <rPh sb="28" eb="30">
      <t>キニュウ</t>
    </rPh>
    <phoneticPr fontId="2"/>
  </si>
  <si>
    <t>協働する団体名</t>
    <rPh sb="0" eb="2">
      <t>キョウドウ</t>
    </rPh>
    <rPh sb="4" eb="6">
      <t>ダンタイ</t>
    </rPh>
    <rPh sb="6" eb="7">
      <t>メイ</t>
    </rPh>
    <phoneticPr fontId="2"/>
  </si>
  <si>
    <t>団体の担当者名</t>
    <rPh sb="0" eb="2">
      <t>ダンタイ</t>
    </rPh>
    <phoneticPr fontId="2"/>
  </si>
  <si>
    <t>４．資金計画</t>
    <rPh sb="2" eb="4">
      <t>シキン</t>
    </rPh>
    <rPh sb="4" eb="6">
      <t>ケイカク</t>
    </rPh>
    <phoneticPr fontId="2"/>
  </si>
  <si>
    <t>※1 学生団体の場合に記入して下さい。</t>
    <rPh sb="3" eb="5">
      <t>ガクセイ</t>
    </rPh>
    <rPh sb="5" eb="7">
      <t>ダンタイ</t>
    </rPh>
    <rPh sb="8" eb="10">
      <t>バアイ</t>
    </rPh>
    <rPh sb="11" eb="13">
      <t>キニュウ</t>
    </rPh>
    <rPh sb="15" eb="16">
      <t>クダ</t>
    </rPh>
    <phoneticPr fontId="2"/>
  </si>
  <si>
    <r>
      <rPr>
        <sz val="8"/>
        <color theme="1"/>
        <rFont val="ＭＳ Ｐ明朝"/>
        <family val="1"/>
        <charset val="128"/>
      </rPr>
      <t>※</t>
    </r>
    <r>
      <rPr>
        <sz val="8"/>
        <color theme="1"/>
        <rFont val="Times New Roman"/>
        <family val="1"/>
      </rPr>
      <t xml:space="preserve">1 </t>
    </r>
    <r>
      <rPr>
        <sz val="8"/>
        <color theme="1"/>
        <rFont val="ＭＳ Ｐ明朝"/>
        <family val="1"/>
        <charset val="128"/>
      </rPr>
      <t>新規活動または過去に</t>
    </r>
    <r>
      <rPr>
        <sz val="8"/>
        <color theme="1"/>
        <rFont val="Times New Roman"/>
        <family val="1"/>
      </rPr>
      <t>1</t>
    </r>
    <r>
      <rPr>
        <sz val="8"/>
        <color theme="1"/>
        <rFont val="ＭＳ Ｐ明朝"/>
        <family val="1"/>
        <charset val="128"/>
      </rPr>
      <t>回採択されている活動は事前研修会の参加希望日を必ず選択してください。</t>
    </r>
    <rPh sb="3" eb="5">
      <t>シンキ</t>
    </rPh>
    <rPh sb="5" eb="7">
      <t>カツドウ</t>
    </rPh>
    <rPh sb="10" eb="12">
      <t>カコ</t>
    </rPh>
    <rPh sb="14" eb="15">
      <t>カイ</t>
    </rPh>
    <rPh sb="15" eb="17">
      <t>サイタク</t>
    </rPh>
    <rPh sb="22" eb="24">
      <t>カツドウ</t>
    </rPh>
    <rPh sb="25" eb="27">
      <t>ジゼン</t>
    </rPh>
    <rPh sb="27" eb="30">
      <t>ケンシュウカイ</t>
    </rPh>
    <rPh sb="31" eb="33">
      <t>サンカ</t>
    </rPh>
    <rPh sb="33" eb="35">
      <t>キボウ</t>
    </rPh>
    <rPh sb="35" eb="36">
      <t>ビ</t>
    </rPh>
    <rPh sb="37" eb="38">
      <t>カナラ</t>
    </rPh>
    <rPh sb="39" eb="41">
      <t>センタク</t>
    </rPh>
    <phoneticPr fontId="2"/>
  </si>
  <si>
    <t>事前研修会</t>
    <rPh sb="0" eb="2">
      <t>ジゼン</t>
    </rPh>
    <rPh sb="2" eb="5">
      <t>ケンシュウカイ</t>
    </rPh>
    <phoneticPr fontId="2"/>
  </si>
  <si>
    <t>参加を希望しない</t>
    <rPh sb="0" eb="2">
      <t>サンカ</t>
    </rPh>
    <rPh sb="3" eb="5">
      <t>キボウ</t>
    </rPh>
    <phoneticPr fontId="2"/>
  </si>
  <si>
    <t>以下の日程で参加を希望する</t>
    <rPh sb="0" eb="2">
      <t>イカ</t>
    </rPh>
    <rPh sb="3" eb="5">
      <t>ニッテイ</t>
    </rPh>
    <rPh sb="6" eb="8">
      <t>サンカ</t>
    </rPh>
    <rPh sb="9" eb="11">
      <t>キボウ</t>
    </rPh>
    <phoneticPr fontId="2"/>
  </si>
  <si>
    <r>
      <rPr>
        <sz val="8"/>
        <color theme="1"/>
        <rFont val="ＭＳ Ｐ明朝"/>
        <family val="1"/>
        <charset val="128"/>
      </rPr>
      <t>※</t>
    </r>
    <r>
      <rPr>
        <sz val="8"/>
        <color theme="1"/>
        <rFont val="Times New Roman"/>
        <family val="1"/>
      </rPr>
      <t xml:space="preserve">2 </t>
    </r>
    <r>
      <rPr>
        <sz val="8"/>
        <color theme="1"/>
        <rFont val="ＭＳ Ｐ明朝"/>
        <family val="1"/>
        <charset val="128"/>
      </rPr>
      <t>通算の採択回数が</t>
    </r>
    <r>
      <rPr>
        <sz val="8"/>
        <color theme="1"/>
        <rFont val="Times New Roman"/>
        <family val="1"/>
      </rPr>
      <t>3</t>
    </r>
    <r>
      <rPr>
        <sz val="8"/>
        <color theme="1"/>
        <rFont val="ＭＳ Ｐ明朝"/>
        <family val="1"/>
        <charset val="128"/>
      </rPr>
      <t>回以上の活動の場合は、研修会の参加を希望する場合のみ、参加希望日を選択してください。</t>
    </r>
    <rPh sb="19" eb="21">
      <t>バアイ</t>
    </rPh>
    <rPh sb="34" eb="36">
      <t>バアイ</t>
    </rPh>
    <rPh sb="39" eb="41">
      <t>サンカ</t>
    </rPh>
    <rPh sb="41" eb="43">
      <t>キボウ</t>
    </rPh>
    <rPh sb="43" eb="44">
      <t>ビ</t>
    </rPh>
    <rPh sb="45" eb="47">
      <t>センタク</t>
    </rPh>
    <phoneticPr fontId="2"/>
  </si>
  <si>
    <t>主担当</t>
    <rPh sb="0" eb="1">
      <t>シュ</t>
    </rPh>
    <rPh sb="1" eb="3">
      <t>タントウ</t>
    </rPh>
    <phoneticPr fontId="2"/>
  </si>
  <si>
    <t>情報公開</t>
    <rPh sb="0" eb="2">
      <t>ジョウホウ</t>
    </rPh>
    <rPh sb="2" eb="4">
      <t>コウカイ</t>
    </rPh>
    <phoneticPr fontId="2"/>
  </si>
  <si>
    <t>オプションボタン</t>
    <phoneticPr fontId="2"/>
  </si>
  <si>
    <t>項目</t>
    <rPh sb="0" eb="2">
      <t>コウモク</t>
    </rPh>
    <phoneticPr fontId="2"/>
  </si>
  <si>
    <t>入力値</t>
    <rPh sb="0" eb="3">
      <t>ニュウリョクチ</t>
    </rPh>
    <phoneticPr fontId="2"/>
  </si>
  <si>
    <t>他ゼミ連携</t>
    <rPh sb="0" eb="1">
      <t>タ</t>
    </rPh>
    <rPh sb="3" eb="5">
      <t>レンケイ</t>
    </rPh>
    <phoneticPr fontId="2"/>
  </si>
  <si>
    <t>継続回数</t>
    <rPh sb="0" eb="2">
      <t>ケイゾク</t>
    </rPh>
    <rPh sb="2" eb="4">
      <t>カイスウ</t>
    </rPh>
    <phoneticPr fontId="2"/>
  </si>
  <si>
    <t>Indirect</t>
    <phoneticPr fontId="2"/>
  </si>
  <si>
    <r>
      <rPr>
        <sz val="10"/>
        <color theme="1"/>
        <rFont val="ＭＳ 明朝"/>
        <family val="1"/>
        <charset val="128"/>
      </rPr>
      <t xml:space="preserve">①
②
・
・
</t>
    </r>
    <phoneticPr fontId="2"/>
  </si>
  <si>
    <r>
      <t>活動の目的・実現を目指す課題解決の成果</t>
    </r>
    <r>
      <rPr>
        <sz val="8"/>
        <color theme="1"/>
        <rFont val="ＭＳ Ｐゴシック"/>
        <family val="3"/>
        <charset val="128"/>
        <scheme val="minor"/>
      </rPr>
      <t>(300字以下)</t>
    </r>
    <r>
      <rPr>
        <sz val="10"/>
        <color theme="1"/>
        <rFont val="ＭＳ Ｐゴシック"/>
        <family val="2"/>
        <charset val="128"/>
        <scheme val="minor"/>
      </rPr>
      <t xml:space="preserve">
</t>
    </r>
    <rPh sb="3" eb="5">
      <t>モクテキ</t>
    </rPh>
    <rPh sb="6" eb="8">
      <t>ジツゲン</t>
    </rPh>
    <rPh sb="9" eb="11">
      <t>メザ</t>
    </rPh>
    <rPh sb="12" eb="14">
      <t>カダイ</t>
    </rPh>
    <rPh sb="14" eb="16">
      <t>カイケツ</t>
    </rPh>
    <rPh sb="17" eb="19">
      <t>セイカ</t>
    </rPh>
    <rPh sb="23" eb="24">
      <t>ジ</t>
    </rPh>
    <rPh sb="24" eb="26">
      <t>イカ</t>
    </rPh>
    <phoneticPr fontId="2"/>
  </si>
  <si>
    <r>
      <t>本活動のこれまでの取り組み</t>
    </r>
    <r>
      <rPr>
        <sz val="8"/>
        <color theme="1"/>
        <rFont val="ＭＳ Ｐゴシック"/>
        <family val="3"/>
        <charset val="128"/>
        <scheme val="minor"/>
      </rPr>
      <t>(250字以下)</t>
    </r>
    <rPh sb="0" eb="1">
      <t>ホン</t>
    </rPh>
    <rPh sb="1" eb="3">
      <t>カツドウ</t>
    </rPh>
    <rPh sb="9" eb="10">
      <t>ト</t>
    </rPh>
    <rPh sb="11" eb="12">
      <t>ク</t>
    </rPh>
    <rPh sb="17" eb="18">
      <t>ジ</t>
    </rPh>
    <rPh sb="18" eb="20">
      <t>イカ</t>
    </rPh>
    <phoneticPr fontId="2"/>
  </si>
  <si>
    <r>
      <t>今年度新しく取り組むこと・改善点</t>
    </r>
    <r>
      <rPr>
        <sz val="8"/>
        <color theme="1"/>
        <rFont val="ＭＳ Ｐゴシック"/>
        <family val="3"/>
        <charset val="128"/>
        <scheme val="minor"/>
      </rPr>
      <t>(150字以下)</t>
    </r>
    <rPh sb="0" eb="3">
      <t>コンネンド</t>
    </rPh>
    <rPh sb="3" eb="4">
      <t>アタラ</t>
    </rPh>
    <rPh sb="6" eb="7">
      <t>ト</t>
    </rPh>
    <rPh sb="8" eb="9">
      <t>ク</t>
    </rPh>
    <rPh sb="13" eb="16">
      <t>カイゼンテン</t>
    </rPh>
    <rPh sb="20" eb="21">
      <t>ジ</t>
    </rPh>
    <rPh sb="21" eb="23">
      <t>イカ</t>
    </rPh>
    <phoneticPr fontId="2"/>
  </si>
  <si>
    <r>
      <t>今年度の活動目標</t>
    </r>
    <r>
      <rPr>
        <sz val="8"/>
        <color theme="1"/>
        <rFont val="ＭＳ Ｐゴシック"/>
        <family val="3"/>
        <charset val="128"/>
        <scheme val="minor"/>
      </rPr>
      <t>(250文字以下)</t>
    </r>
    <rPh sb="0" eb="3">
      <t>コンネンド</t>
    </rPh>
    <rPh sb="4" eb="6">
      <t>カツドウ</t>
    </rPh>
    <rPh sb="6" eb="8">
      <t>モクヒョウ</t>
    </rPh>
    <rPh sb="12" eb="16">
      <t>モジイカ</t>
    </rPh>
    <phoneticPr fontId="2"/>
  </si>
  <si>
    <r>
      <t>地域団体等との役割分担</t>
    </r>
    <r>
      <rPr>
        <sz val="8"/>
        <color theme="1"/>
        <rFont val="ＭＳ Ｐゴシック"/>
        <family val="3"/>
        <charset val="128"/>
        <scheme val="minor"/>
      </rPr>
      <t>(200字以下)</t>
    </r>
    <rPh sb="0" eb="2">
      <t>チイキ</t>
    </rPh>
    <rPh sb="2" eb="4">
      <t>ダンタイ</t>
    </rPh>
    <rPh sb="4" eb="5">
      <t>トウ</t>
    </rPh>
    <rPh sb="7" eb="9">
      <t>ヤクワリ</t>
    </rPh>
    <rPh sb="9" eb="11">
      <t>ブンタン</t>
    </rPh>
    <rPh sb="15" eb="16">
      <t>ジ</t>
    </rPh>
    <rPh sb="16" eb="18">
      <t>イカ</t>
    </rPh>
    <phoneticPr fontId="2"/>
  </si>
  <si>
    <r>
      <t>情報発信方法</t>
    </r>
    <r>
      <rPr>
        <sz val="8"/>
        <color theme="1"/>
        <rFont val="ＭＳ Ｐゴシック"/>
        <family val="3"/>
        <charset val="128"/>
        <scheme val="minor"/>
      </rPr>
      <t>(200字以下)</t>
    </r>
    <rPh sb="0" eb="2">
      <t>ジョウホウ</t>
    </rPh>
    <rPh sb="2" eb="4">
      <t>ハッシン</t>
    </rPh>
    <rPh sb="4" eb="6">
      <t>ホウホウ</t>
    </rPh>
    <phoneticPr fontId="2"/>
  </si>
  <si>
    <r>
      <t>次年度以降の活動計画</t>
    </r>
    <r>
      <rPr>
        <sz val="8"/>
        <color theme="1"/>
        <rFont val="ＭＳ Ｐゴシック"/>
        <family val="3"/>
        <charset val="128"/>
        <scheme val="minor"/>
      </rPr>
      <t>(200字以下)</t>
    </r>
    <rPh sb="0" eb="3">
      <t>ジネンド</t>
    </rPh>
    <rPh sb="3" eb="5">
      <t>イコウ</t>
    </rPh>
    <rPh sb="6" eb="8">
      <t>カツドウ</t>
    </rPh>
    <rPh sb="8" eb="10">
      <t>ケイカク</t>
    </rPh>
    <phoneticPr fontId="2"/>
  </si>
  <si>
    <r>
      <t>指導教員のこれまでの実績</t>
    </r>
    <r>
      <rPr>
        <sz val="8"/>
        <color theme="1"/>
        <rFont val="ＭＳ Ｐゴシック"/>
        <family val="3"/>
        <charset val="128"/>
        <scheme val="minor"/>
      </rPr>
      <t>(200字以下)</t>
    </r>
    <rPh sb="0" eb="2">
      <t>シドウ</t>
    </rPh>
    <rPh sb="2" eb="4">
      <t>キョウイン</t>
    </rPh>
    <rPh sb="10" eb="12">
      <t>ジッセキ</t>
    </rPh>
    <phoneticPr fontId="2"/>
  </si>
  <si>
    <r>
      <t>ゼミ等のこれまでの活動実績</t>
    </r>
    <r>
      <rPr>
        <sz val="8"/>
        <color theme="1"/>
        <rFont val="ＭＳ Ｐゴシック"/>
        <family val="3"/>
        <charset val="128"/>
        <scheme val="minor"/>
      </rPr>
      <t>(200字以下)</t>
    </r>
    <rPh sb="2" eb="3">
      <t>トウ</t>
    </rPh>
    <rPh sb="9" eb="11">
      <t>カツドウ</t>
    </rPh>
    <rPh sb="11" eb="13">
      <t>ジッセキ</t>
    </rPh>
    <phoneticPr fontId="2"/>
  </si>
  <si>
    <r>
      <t>※今年度の活動を基に、継続した課題解決に向けた活動計画や活動の将来性について記入</t>
    </r>
    <r>
      <rPr>
        <sz val="7"/>
        <color theme="1"/>
        <rFont val="ＭＳ Ｐ明朝"/>
        <family val="1"/>
        <charset val="128"/>
      </rPr>
      <t>。</t>
    </r>
    <rPh sb="1" eb="4">
      <t>コンネンド</t>
    </rPh>
    <rPh sb="5" eb="7">
      <t>カツドウ</t>
    </rPh>
    <rPh sb="8" eb="9">
      <t>モト</t>
    </rPh>
    <rPh sb="11" eb="13">
      <t>ケイゾク</t>
    </rPh>
    <rPh sb="15" eb="17">
      <t>カダイ</t>
    </rPh>
    <rPh sb="17" eb="19">
      <t>カイケツ</t>
    </rPh>
    <rPh sb="20" eb="21">
      <t>ム</t>
    </rPh>
    <rPh sb="23" eb="25">
      <t>カツドウ</t>
    </rPh>
    <rPh sb="25" eb="27">
      <t>ケイカク</t>
    </rPh>
    <rPh sb="28" eb="30">
      <t>カツドウ</t>
    </rPh>
    <rPh sb="31" eb="34">
      <t>ショウライセイ</t>
    </rPh>
    <rPh sb="38" eb="40">
      <t>キニュウ</t>
    </rPh>
    <phoneticPr fontId="2"/>
  </si>
  <si>
    <t>(150字以内)</t>
    <phoneticPr fontId="2"/>
  </si>
  <si>
    <t xml:space="preserve">①
②
・
・
</t>
    <phoneticPr fontId="2"/>
  </si>
  <si>
    <t xml:space="preserve">①
②
・
・
</t>
    <phoneticPr fontId="2"/>
  </si>
  <si>
    <r>
      <t>その他（アピールポイント）</t>
    </r>
    <r>
      <rPr>
        <sz val="8"/>
        <color theme="1"/>
        <rFont val="ＭＳ Ｐゴシック"/>
        <family val="3"/>
        <charset val="128"/>
        <scheme val="minor"/>
      </rPr>
      <t>(150字以内)</t>
    </r>
    <phoneticPr fontId="2"/>
  </si>
  <si>
    <r>
      <t>連携により予測される成果</t>
    </r>
    <r>
      <rPr>
        <sz val="8"/>
        <color theme="1"/>
        <rFont val="ＭＳ Ｐゴシック"/>
        <family val="3"/>
        <charset val="128"/>
        <scheme val="minor"/>
      </rPr>
      <t>(150字以内)</t>
    </r>
    <phoneticPr fontId="2"/>
  </si>
  <si>
    <r>
      <t>連携の必要性</t>
    </r>
    <r>
      <rPr>
        <sz val="8"/>
        <color theme="1"/>
        <rFont val="ＭＳ Ｐゴシック"/>
        <family val="3"/>
        <charset val="128"/>
        <scheme val="minor"/>
      </rPr>
      <t>(150字以内)</t>
    </r>
    <phoneticPr fontId="2"/>
  </si>
  <si>
    <r>
      <t>連携に至った経緯</t>
    </r>
    <r>
      <rPr>
        <sz val="8"/>
        <color theme="1"/>
        <rFont val="ＭＳ Ｐゴシック"/>
        <family val="3"/>
        <charset val="128"/>
        <scheme val="minor"/>
      </rPr>
      <t>(150字以内)</t>
    </r>
    <rPh sb="0" eb="2">
      <t>レンケイ</t>
    </rPh>
    <rPh sb="3" eb="4">
      <t>イタ</t>
    </rPh>
    <rPh sb="6" eb="8">
      <t>ケイイ</t>
    </rPh>
    <rPh sb="12" eb="13">
      <t>ジ</t>
    </rPh>
    <rPh sb="13" eb="15">
      <t>イナイ</t>
    </rPh>
    <phoneticPr fontId="2"/>
  </si>
  <si>
    <r>
      <rPr>
        <sz val="10"/>
        <color theme="1"/>
        <rFont val="ＭＳ 明朝"/>
        <family val="1"/>
        <charset val="128"/>
      </rPr>
      <t>（例示）
①</t>
    </r>
    <r>
      <rPr>
        <sz val="10"/>
        <color theme="1"/>
        <rFont val="Times New Roman"/>
        <family val="1"/>
      </rPr>
      <t xml:space="preserve"> </t>
    </r>
    <r>
      <rPr>
        <sz val="10"/>
        <color theme="1"/>
        <rFont val="ＭＳ 明朝"/>
        <family val="1"/>
        <charset val="128"/>
      </rPr>
      <t>平成</t>
    </r>
    <r>
      <rPr>
        <sz val="10"/>
        <color theme="1"/>
        <rFont val="Times New Roman"/>
        <family val="1"/>
      </rPr>
      <t>30</t>
    </r>
    <r>
      <rPr>
        <sz val="10"/>
        <color theme="1"/>
        <rFont val="ＭＳ 明朝"/>
        <family val="1"/>
        <charset val="128"/>
      </rPr>
      <t>年○○大○○ゼミと○○地区で合同調査を行う。
②</t>
    </r>
    <r>
      <rPr>
        <sz val="10"/>
        <color theme="1"/>
        <rFont val="Times New Roman"/>
        <family val="1"/>
      </rPr>
      <t xml:space="preserve"> </t>
    </r>
    <r>
      <rPr>
        <sz val="10"/>
        <color theme="1"/>
        <rFont val="ＭＳ 明朝"/>
        <family val="1"/>
        <charset val="128"/>
      </rPr>
      <t>平成</t>
    </r>
    <r>
      <rPr>
        <sz val="10"/>
        <color theme="1"/>
        <rFont val="Times New Roman"/>
        <family val="1"/>
      </rPr>
      <t>31</t>
    </r>
    <r>
      <rPr>
        <sz val="10"/>
        <color theme="1"/>
        <rFont val="ＭＳ 明朝"/>
        <family val="1"/>
        <charset val="128"/>
      </rPr>
      <t xml:space="preserve">年同ゼミと○○について協同研究を開始する。
③・・・・・・・協同で成果を取りまとめ・・・・
・
</t>
    </r>
    <phoneticPr fontId="2"/>
  </si>
  <si>
    <t>金沢市文化スポーツ局</t>
  </si>
  <si>
    <t>金沢市障害者スポーツ振興
～障害がある人も参加しやすい地域スポーツの実現に向けて～</t>
  </si>
  <si>
    <t>継続
（３年目/５年計画）</t>
  </si>
  <si>
    <t>　北陸学院大学　田引俊和ゼミ、金沢星稜大学　井上明浩ゼミ　</t>
  </si>
  <si>
    <t>石川県公衆浴場業生活衛生同業組合</t>
  </si>
  <si>
    <t>銭湯で日本文化を発信：外国人住民の利用の利便性を高める</t>
  </si>
  <si>
    <t>新規</t>
  </si>
  <si>
    <t>金沢工業大学、藤井清美</t>
  </si>
  <si>
    <t>石川県赤十字血液センター</t>
  </si>
  <si>
    <t>外国人ドナーへの献血サポート</t>
  </si>
  <si>
    <t>金沢市国際交流課</t>
  </si>
  <si>
    <t>多文化共生社会に向けた外国人の子どもたちに対する必要な日本語及び学習支援のあり方</t>
  </si>
  <si>
    <t>金沢大学人間社会学域国際学類日本・日本語教育コース　深澤のぞみ教授</t>
  </si>
  <si>
    <t>歴史国道「北陸道」や龍ヶ峰城跡公園を活用した山森集落の活性化</t>
  </si>
  <si>
    <t>継続
（２年目/５年計画）</t>
  </si>
  <si>
    <t>石川工業高等専門学校　熊澤ゼミナール　</t>
  </si>
  <si>
    <t>地区くらし安心ネットワーク委員会</t>
  </si>
  <si>
    <t>津幡町における地域主体の送迎支援の取組みについて</t>
  </si>
  <si>
    <t>指定なし</t>
  </si>
  <si>
    <t>　内灘町</t>
  </si>
  <si>
    <t>　内灘町教育委員会</t>
  </si>
  <si>
    <t>　内灘町の歴史認知度向上のためのデジタルメディアを活用した発信手法の考案</t>
  </si>
  <si>
    <t>継続
（　年目/　年計画）</t>
  </si>
  <si>
    <t>　金沢学院大学芸術学部 吉田一誠ゼミナール　</t>
  </si>
  <si>
    <t>加賀市山中温泉大土町</t>
  </si>
  <si>
    <t xml:space="preserve"> 映像ワークショップ</t>
  </si>
  <si>
    <t xml:space="preserve"> プロジェクト名：モモモモンタージュ大土
         テーマ：大土町における郷土映像資料のアーカイブ（収集、整理、保存）</t>
  </si>
  <si>
    <t>新規
（１年目/３年計画）</t>
    <rPh sb="5" eb="6">
      <t>ネン</t>
    </rPh>
    <rPh sb="6" eb="7">
      <t>メ</t>
    </rPh>
    <rPh sb="9" eb="10">
      <t>ネン</t>
    </rPh>
    <rPh sb="10" eb="12">
      <t>ケイカク</t>
    </rPh>
    <phoneticPr fontId="3"/>
  </si>
  <si>
    <t>　金沢美術工芸大学　彫刻専攻　中瀬康志研究室</t>
  </si>
  <si>
    <t>　小松市</t>
  </si>
  <si>
    <t>　滝ヶ原町</t>
  </si>
  <si>
    <t>　アーチ型石橋の構造分析と新たな橋の設置構想</t>
  </si>
  <si>
    <t>継続
（２年目/　年計画）</t>
  </si>
  <si>
    <t>金沢工業大学</t>
  </si>
  <si>
    <t>　安全・安心・おもてなしのまちづくり　観光地訪日客用サイン整備計画の作成</t>
  </si>
  <si>
    <t>継続
（１年目/３年計画）</t>
  </si>
  <si>
    <t>金沢高専</t>
  </si>
  <si>
    <t>　鵜遊立地域活性化委員会</t>
  </si>
  <si>
    <t>　「珠玉と歩む物語」小松（日本遺産認定）の魅力アップと普及を図るため、鵜川町、遊泉寺町、立明寺町地区の石や
　歴史的資源を活用した誘客対策の検討</t>
  </si>
  <si>
    <t>継続
（3年目/3年計画）</t>
  </si>
  <si>
    <t>金沢学院大学　飯田ゼミ、吉田ゼミ、奥井ゼミ</t>
  </si>
  <si>
    <t>稚松はつらつ協議会「稚松が一番」
（小学校区の各種団体の連携による地域運営組織）</t>
  </si>
  <si>
    <t>地域ポータルサービス（アプリ）を活用した地域情報の効果的な発信によるコミュニティ活動の活性化
　小松市では，全246町内会長との連絡ツールとして行政連絡アプリ「結ネット」を平成30年７月に導入。稚松校下では，独自に校下全34町･3,600世帯への同アプリの導入を平成31年度に計画中であり，「リアルタイム地域情報発信」の具体的な内容を検討し，コミュニティ活動の活性化の先進モデルとして他地域への展開につなげる。</t>
  </si>
  <si>
    <t>公立小松大学 保健医療学部　真田　茂研究室（地域連携推進センター長</t>
  </si>
  <si>
    <t>月津校下地域活性化協議会
（小学校区の各種団体の連携による地域運営組織）</t>
  </si>
  <si>
    <t>地域活性化協議会が主体となった乗合ワゴンの運営体制の構築
　地域公共交通空白地を抱える月津校下において，車などの移動手段を持たない高齢者の買い物や医療機関の受診，地域イベントへの参加など外出支援を図り，住みなれた地域で心豊かに暮らしていけるよう，地域住民による乗合ワゴンの運行体制を検討し，市内における先進モデルとして他地域への展開につなげる。地区内に公立小松大学粟津キャンパスが立地。</t>
  </si>
  <si>
    <t>公立小松大学 国際文化交流学部 中子 富貴子研究室(小松大学Accessibility＆Tourism研究会代表)</t>
  </si>
  <si>
    <t>能美市国造地区ゆたかなくらし協議会</t>
  </si>
  <si>
    <t>能美市国造地区における取り組み「ゆずいろのくに国造」を理解し共感する人たちを増やす！</t>
  </si>
  <si>
    <t>北陸先端科学技術大学院大学　敷田・坂村研究室　</t>
  </si>
  <si>
    <t>継続
（5年目/5年計画）</t>
  </si>
  <si>
    <t>石川県立大学ポケットゼミ「ヒツジ」、金沢学院大学広根ゼミ、北陸大学国際交流サポーター</t>
  </si>
  <si>
    <t>ののいちはぐドットネット運営委員会</t>
  </si>
  <si>
    <t>賑わいと交流が生まれる拠点を軸とした、こどものまち・わかもののまちの創出</t>
  </si>
  <si>
    <t>　金沢大学 丸谷耕太ゼミ、金沢星稜大学 連桃季恵ゼミ　　　　　　　　　　　　　　　　　　　　</t>
  </si>
  <si>
    <t>継続
（３年目/３年計画）</t>
  </si>
  <si>
    <t>金沢工業大学　地方創生・DK art caféプロジェクト</t>
  </si>
  <si>
    <t>継続
（２年目/３年計画）</t>
  </si>
  <si>
    <t>金沢工業大学　CirKitプロジェクト　山岸先生</t>
  </si>
  <si>
    <t>能登町</t>
  </si>
  <si>
    <t>能登高校魅力化プロジェクト</t>
  </si>
  <si>
    <t>高等学校が地域にもたらす経済波及効果の調査と発信</t>
  </si>
  <si>
    <t>新規</t>
    <rPh sb="0" eb="2">
      <t>シンキ</t>
    </rPh>
    <phoneticPr fontId="3"/>
  </si>
  <si>
    <t>北陸大学</t>
  </si>
  <si>
    <t>中能登町</t>
    <rPh sb="0" eb="4">
      <t>ナカノトマチ</t>
    </rPh>
    <phoneticPr fontId="3"/>
  </si>
  <si>
    <t>中能登町役場</t>
    <rPh sb="0" eb="3">
      <t>ナカノト</t>
    </rPh>
    <rPh sb="3" eb="4">
      <t>マチ</t>
    </rPh>
    <rPh sb="4" eb="6">
      <t>ヤクバ</t>
    </rPh>
    <phoneticPr fontId="3"/>
  </si>
  <si>
    <t>能登獅子舞映像アーカイブ伝承及び魅力アップ事業</t>
  </si>
  <si>
    <t>七尾市</t>
  </si>
  <si>
    <t>七尾市社会福祉協議会</t>
  </si>
  <si>
    <t>地域住民主体による「地域で支え合う体制づくり」のための活動</t>
  </si>
  <si>
    <t>北陸学院大学人間総合学部　社会学科　田中　純一教授</t>
  </si>
  <si>
    <t>認知症予防ｶﾌｪにおける予防活動の成果</t>
  </si>
  <si>
    <t>石川県</t>
  </si>
  <si>
    <t>いしかわ就職・定住総合サポートセンター／石川県商工労働部労働企画課</t>
  </si>
  <si>
    <t>県内企業200社以上が参加する、12月下旬開催予定の「冬のインターンシップ＆業界研究フェス」（仮称）に来場する大学生に配布するための石川県の業界・企業を紹介する資料作成</t>
  </si>
  <si>
    <t>金沢星稜大学経済学部経営学科・奥村専門ゼミナール</t>
  </si>
  <si>
    <t>←採択件数が3回以上の活動の場合は、リストから選択</t>
    <rPh sb="1" eb="3">
      <t>サイタク</t>
    </rPh>
    <rPh sb="3" eb="5">
      <t>ケンスウ</t>
    </rPh>
    <rPh sb="7" eb="10">
      <t>カイイジョウ</t>
    </rPh>
    <rPh sb="11" eb="13">
      <t>カツドウ</t>
    </rPh>
    <rPh sb="14" eb="16">
      <t>バアイ</t>
    </rPh>
    <rPh sb="23" eb="25">
      <t>センタク</t>
    </rPh>
    <phoneticPr fontId="2"/>
  </si>
  <si>
    <t>△△△△△△の調査
○○○○○○の分析と新規企画の立案</t>
    <rPh sb="7" eb="9">
      <t>チョウサ</t>
    </rPh>
    <rPh sb="17" eb="19">
      <t>ブンセキ</t>
    </rPh>
    <rPh sb="20" eb="22">
      <t>シンキ</t>
    </rPh>
    <rPh sb="22" eb="24">
      <t>キカク</t>
    </rPh>
    <rPh sb="25" eb="27">
      <t>リツアン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</si>
</sst>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年度　地域課題研究ゼミナール支援事業&quot;"/>
    <numFmt numFmtId="177" formatCode="0."/>
  </numFmts>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Times New Roman"/>
      <family val="1"/>
    </font>
    <font>
      <sz val="8"/>
      <color theme="1"/>
      <name val="ＭＳ Ｐゴシック"/>
      <family val="2"/>
      <charset val="128"/>
      <scheme val="minor"/>
    </font>
    <font>
      <sz val="8"/>
      <color theme="1"/>
      <name val="ＭＳ Ｐゴシック"/>
      <family val="3"/>
      <charset val="128"/>
      <scheme val="minor"/>
    </font>
    <font>
      <sz val="10.5"/>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font>
    <font>
      <sz val="8"/>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Times New Roman"/>
      <family val="1"/>
    </font>
    <font>
      <sz val="10"/>
      <color theme="1"/>
      <name val="ＭＳ 明朝"/>
      <family val="1"/>
      <charset val="128"/>
    </font>
    <font>
      <sz val="9"/>
      <color theme="1"/>
      <name val="Times New Roman"/>
      <family val="1"/>
    </font>
    <font>
      <vertAlign val="superscript"/>
      <sz val="10"/>
      <color theme="1"/>
      <name val="ＭＳ Ｐゴシック"/>
      <family val="3"/>
      <charset val="128"/>
      <scheme val="minor"/>
    </font>
    <font>
      <sz val="10"/>
      <color theme="1"/>
      <name val="ＭＳ ゴシック"/>
      <family val="3"/>
      <charset val="128"/>
    </font>
    <font>
      <vertAlign val="superscript"/>
      <sz val="10"/>
      <color theme="1"/>
      <name val="ＭＳ ゴシック"/>
      <family val="3"/>
      <charset val="128"/>
    </font>
    <font>
      <sz val="8"/>
      <color theme="1"/>
      <name val="Times New Roman"/>
      <family val="1"/>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9"/>
      <color theme="1"/>
      <name val="Arial Unicode MS"/>
      <family val="3"/>
      <charset val="128"/>
    </font>
    <font>
      <sz val="10"/>
      <color theme="1"/>
      <name val="Arial Unicode MS"/>
      <family val="3"/>
      <charset val="128"/>
    </font>
    <font>
      <sz val="8"/>
      <color theme="1"/>
      <name val="ＭＳ Ｐ明朝"/>
      <family val="1"/>
      <charset val="128"/>
    </font>
    <font>
      <sz val="11"/>
      <color theme="1"/>
      <name val="ＭＳ Ｐ明朝"/>
      <family val="1"/>
      <charset val="128"/>
    </font>
    <font>
      <sz val="10"/>
      <color theme="1"/>
      <name val="ＭＳ Ｐ明朝"/>
      <family val="1"/>
      <charset val="128"/>
    </font>
    <font>
      <sz val="8"/>
      <color rgb="FFFF0000"/>
      <name val="ＭＳ Ｐゴシック"/>
      <family val="2"/>
      <charset val="128"/>
      <scheme val="minor"/>
    </font>
    <font>
      <sz val="9"/>
      <color rgb="FF000000"/>
      <name val="Meiryo UI"/>
      <family val="3"/>
      <charset val="128"/>
    </font>
    <font>
      <sz val="9"/>
      <color theme="1"/>
      <name val="ＭＳ Ｐゴシック"/>
      <family val="3"/>
      <charset val="128"/>
      <scheme val="minor"/>
    </font>
    <font>
      <vertAlign val="superscript"/>
      <sz val="11"/>
      <color theme="1"/>
      <name val="ＭＳ Ｐゴシック"/>
      <family val="2"/>
      <charset val="128"/>
      <scheme val="minor"/>
    </font>
    <font>
      <u val="double"/>
      <sz val="10"/>
      <color theme="1"/>
      <name val="ＭＳ Ｐ明朝"/>
      <family val="1"/>
      <charset val="128"/>
    </font>
    <font>
      <sz val="10"/>
      <name val="ＭＳ Ｐ明朝"/>
      <family val="1"/>
      <charset val="128"/>
    </font>
    <font>
      <sz val="7"/>
      <color theme="1"/>
      <name val="ＭＳ Ｐ明朝"/>
      <family val="1"/>
      <charset val="128"/>
    </font>
    <font>
      <sz val="14"/>
      <color theme="1"/>
      <name val="Times New Roman"/>
      <family val="1"/>
    </font>
    <font>
      <sz val="8"/>
      <name val="ＭＳ Ｐ明朝"/>
      <family val="1"/>
      <charset val="128"/>
    </font>
    <font>
      <b/>
      <sz val="11"/>
      <color rgb="FFFF0000"/>
      <name val="ＭＳ Ｐゴシック"/>
      <family val="3"/>
      <charset val="128"/>
      <scheme val="minor"/>
    </font>
    <font>
      <sz val="9"/>
      <color rgb="FF0070C0"/>
      <name val="ＭＳ Ｐゴシック"/>
      <family val="2"/>
      <charset val="128"/>
      <scheme val="minor"/>
    </font>
    <font>
      <sz val="14"/>
      <color theme="5" tint="0.79998168889431442"/>
      <name val="ＭＳ Ｐゴシック"/>
      <family val="2"/>
      <charset val="128"/>
      <scheme val="minor"/>
    </font>
    <font>
      <sz val="11"/>
      <color theme="5" tint="0.79998168889431442"/>
      <name val="ＭＳ Ｐゴシック"/>
      <family val="2"/>
      <charset val="128"/>
      <scheme val="minor"/>
    </font>
    <font>
      <sz val="11"/>
      <color theme="5" tint="0.79998168889431442"/>
      <name val="ＭＳ Ｐゴシック"/>
      <family val="3"/>
      <charset val="128"/>
      <scheme val="minor"/>
    </font>
    <font>
      <sz val="10.5"/>
      <color theme="5" tint="0.79998168889431442"/>
      <name val="ＭＳ Ｐゴシック"/>
      <family val="3"/>
      <charset val="128"/>
      <scheme val="minor"/>
    </font>
    <font>
      <sz val="10"/>
      <color theme="5" tint="0.79998168889431442"/>
      <name val="ＭＳ Ｐゴシック"/>
      <family val="3"/>
      <charset val="128"/>
      <scheme val="minor"/>
    </font>
    <font>
      <sz val="12"/>
      <color theme="0"/>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7">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hair">
        <color auto="1"/>
      </left>
      <right style="hair">
        <color auto="1"/>
      </right>
      <top style="hair">
        <color auto="1"/>
      </top>
      <bottom style="hair">
        <color auto="1"/>
      </bottom>
      <diagonal style="hair">
        <color auto="1"/>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lignment vertical="center"/>
    </xf>
  </cellStyleXfs>
  <cellXfs count="245">
    <xf numFmtId="0" fontId="0" fillId="0" borderId="0" xfId="0">
      <alignment vertical="center"/>
    </xf>
    <xf numFmtId="0" fontId="0" fillId="0" borderId="0" xfId="0" applyAlignment="1">
      <alignment horizontal="left" vertical="center"/>
    </xf>
    <xf numFmtId="0" fontId="0" fillId="0" borderId="0" xfId="0" applyAlignment="1"/>
    <xf numFmtId="0" fontId="7" fillId="0" borderId="0" xfId="0" applyFont="1">
      <alignment vertical="center"/>
    </xf>
    <xf numFmtId="0" fontId="11" fillId="0" borderId="11"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0" fillId="0" borderId="0" xfId="0" quotePrefix="1">
      <alignment vertical="center"/>
    </xf>
    <xf numFmtId="0" fontId="0" fillId="0" borderId="0" xfId="0" applyAlignment="1">
      <alignment vertical="center" wrapText="1"/>
    </xf>
    <xf numFmtId="0" fontId="0" fillId="0" borderId="0" xfId="0" applyAlignment="1">
      <alignment vertical="center"/>
    </xf>
    <xf numFmtId="0" fontId="5" fillId="0" borderId="0" xfId="0" applyFont="1">
      <alignment vertical="center"/>
    </xf>
    <xf numFmtId="0" fontId="11" fillId="0" borderId="0" xfId="0" applyFont="1">
      <alignment vertical="center"/>
    </xf>
    <xf numFmtId="0" fontId="11" fillId="0" borderId="0" xfId="0" quotePrefix="1" applyFont="1">
      <alignment vertical="center"/>
    </xf>
    <xf numFmtId="0" fontId="12" fillId="0" borderId="0" xfId="0" applyFont="1">
      <alignment vertical="center"/>
    </xf>
    <xf numFmtId="0" fontId="11" fillId="0" borderId="0" xfId="0" applyFont="1" applyAlignment="1">
      <alignment vertical="center"/>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Alignment="1">
      <alignment vertical="center"/>
    </xf>
    <xf numFmtId="0" fontId="8" fillId="0" borderId="0" xfId="0" applyFont="1" applyAlignment="1">
      <alignment horizontal="right" vertical="center"/>
    </xf>
    <xf numFmtId="0" fontId="11" fillId="0" borderId="0" xfId="0" applyFont="1" applyAlignment="1"/>
    <xf numFmtId="176" fontId="20" fillId="0" borderId="0" xfId="0" applyNumberFormat="1" applyFont="1" applyAlignment="1">
      <alignment horizontal="centerContinuous" vertical="center"/>
    </xf>
    <xf numFmtId="0" fontId="20" fillId="0" borderId="0" xfId="0" applyFont="1" applyAlignment="1">
      <alignment horizontal="centerContinuous" vertical="center"/>
    </xf>
    <xf numFmtId="0" fontId="20" fillId="0" borderId="0" xfId="0" applyFont="1">
      <alignment vertical="center"/>
    </xf>
    <xf numFmtId="0" fontId="21" fillId="0" borderId="0" xfId="0" applyFont="1" applyAlignment="1">
      <alignment horizontal="centerContinuous" vertical="center"/>
    </xf>
    <xf numFmtId="0" fontId="21" fillId="0" borderId="0" xfId="0" applyFont="1">
      <alignment vertical="center"/>
    </xf>
    <xf numFmtId="0" fontId="11" fillId="0" borderId="12" xfId="0" applyFont="1" applyBorder="1" applyAlignment="1"/>
    <xf numFmtId="0" fontId="12" fillId="0" borderId="12" xfId="0" applyFont="1" applyBorder="1">
      <alignment vertical="center"/>
    </xf>
    <xf numFmtId="0" fontId="12" fillId="0" borderId="13" xfId="0" applyFont="1" applyBorder="1">
      <alignment vertical="center"/>
    </xf>
    <xf numFmtId="0" fontId="12" fillId="0" borderId="12" xfId="0" applyFont="1" applyBorder="1" applyAlignment="1">
      <alignment horizontal="left" vertical="center"/>
    </xf>
    <xf numFmtId="0" fontId="12" fillId="0" borderId="12" xfId="0" applyFont="1" applyBorder="1" applyAlignment="1">
      <alignment horizontal="right" vertical="center"/>
    </xf>
    <xf numFmtId="0" fontId="12" fillId="0" borderId="11" xfId="0" applyFont="1" applyBorder="1">
      <alignment vertical="center"/>
    </xf>
    <xf numFmtId="0" fontId="12" fillId="0" borderId="13" xfId="0" applyFont="1" applyBorder="1" applyAlignment="1">
      <alignment horizontal="center" vertical="center"/>
    </xf>
    <xf numFmtId="0" fontId="14" fillId="0" borderId="12" xfId="0" applyFont="1" applyBorder="1" applyAlignment="1">
      <alignment horizontal="centerContinuous" vertical="center" shrinkToFit="1"/>
    </xf>
    <xf numFmtId="0" fontId="25" fillId="0" borderId="0" xfId="0" applyFont="1">
      <alignment vertical="center"/>
    </xf>
    <xf numFmtId="0" fontId="25" fillId="0" borderId="0" xfId="0" applyFont="1" applyAlignment="1">
      <alignment vertical="center"/>
    </xf>
    <xf numFmtId="0" fontId="25" fillId="0" borderId="0" xfId="0" applyFont="1" applyFill="1" applyBorder="1">
      <alignment vertical="center"/>
    </xf>
    <xf numFmtId="0" fontId="25" fillId="0" borderId="0" xfId="0" applyFont="1" applyAlignment="1">
      <alignment horizontal="left" vertical="center"/>
    </xf>
    <xf numFmtId="0" fontId="14" fillId="0" borderId="11" xfId="0" applyFont="1" applyBorder="1" applyAlignment="1">
      <alignment horizontal="centerContinuous" vertical="center" shrinkToFit="1"/>
    </xf>
    <xf numFmtId="0" fontId="19" fillId="0" borderId="0" xfId="0" applyFont="1" applyAlignment="1">
      <alignment vertical="center"/>
    </xf>
    <xf numFmtId="0" fontId="19" fillId="0" borderId="0" xfId="0" applyFont="1">
      <alignment vertical="center"/>
    </xf>
    <xf numFmtId="0" fontId="24" fillId="0" borderId="11" xfId="0" applyFont="1" applyBorder="1" applyAlignment="1">
      <alignment horizontal="centerContinuous" vertical="center"/>
    </xf>
    <xf numFmtId="0" fontId="0" fillId="0" borderId="12" xfId="0" applyBorder="1">
      <alignment vertical="center"/>
    </xf>
    <xf numFmtId="0" fontId="0" fillId="0" borderId="13" xfId="0" applyBorder="1">
      <alignment vertical="center"/>
    </xf>
    <xf numFmtId="0" fontId="24" fillId="0" borderId="0" xfId="0" quotePrefix="1" applyFont="1">
      <alignment vertical="center"/>
    </xf>
    <xf numFmtId="0" fontId="24" fillId="0" borderId="0" xfId="0" quotePrefix="1" applyFont="1" applyAlignment="1">
      <alignment vertical="center"/>
    </xf>
    <xf numFmtId="0" fontId="24" fillId="0" borderId="0" xfId="0" quotePrefix="1" applyFont="1" applyAlignment="1"/>
    <xf numFmtId="0" fontId="24" fillId="0" borderId="0" xfId="0" applyFont="1" applyAlignment="1">
      <alignment vertical="center"/>
    </xf>
    <xf numFmtId="0" fontId="28" fillId="0" borderId="0" xfId="0" applyFont="1">
      <alignment vertical="center"/>
    </xf>
    <xf numFmtId="0" fontId="0" fillId="0" borderId="0" xfId="0" applyAlignment="1"/>
    <xf numFmtId="0" fontId="6" fillId="0" borderId="0" xfId="0" applyFont="1">
      <alignment vertical="center"/>
    </xf>
    <xf numFmtId="0" fontId="31" fillId="0" borderId="0" xfId="0" applyFont="1" applyAlignment="1"/>
    <xf numFmtId="0" fontId="5" fillId="0" borderId="0" xfId="0" applyFont="1" applyAlignment="1">
      <alignment horizontal="right" vertical="center"/>
    </xf>
    <xf numFmtId="0" fontId="4" fillId="2" borderId="0" xfId="0" applyFont="1" applyFill="1" applyBorder="1" applyAlignment="1">
      <alignment vertical="center"/>
    </xf>
    <xf numFmtId="0" fontId="19"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pplyBorder="1" applyAlignment="1">
      <alignment vertical="center" wrapText="1"/>
    </xf>
    <xf numFmtId="0" fontId="4" fillId="0" borderId="0" xfId="0" applyFont="1" applyBorder="1" applyAlignment="1">
      <alignment vertical="center" wrapText="1"/>
    </xf>
    <xf numFmtId="177" fontId="24" fillId="0" borderId="0" xfId="0" quotePrefix="1" applyNumberFormat="1" applyFont="1" applyAlignment="1">
      <alignment vertical="center"/>
    </xf>
    <xf numFmtId="0" fontId="6" fillId="2" borderId="0" xfId="0" applyFont="1" applyFill="1">
      <alignment vertical="center"/>
    </xf>
    <xf numFmtId="56" fontId="6" fillId="2" borderId="0" xfId="0" applyNumberFormat="1" applyFont="1" applyFill="1">
      <alignment vertical="center"/>
    </xf>
    <xf numFmtId="0" fontId="19" fillId="0" borderId="0" xfId="0" applyFont="1" applyAlignment="1"/>
    <xf numFmtId="0" fontId="36" fillId="0" borderId="0" xfId="0" applyFont="1">
      <alignment vertical="center"/>
    </xf>
    <xf numFmtId="0" fontId="11" fillId="0" borderId="13" xfId="0" applyFont="1" applyBorder="1">
      <alignment vertical="center"/>
    </xf>
    <xf numFmtId="0" fontId="37" fillId="0" borderId="0" xfId="0" applyFont="1">
      <alignment vertical="center"/>
    </xf>
    <xf numFmtId="0" fontId="38" fillId="0" borderId="0" xfId="0" applyFont="1">
      <alignment vertical="center"/>
    </xf>
    <xf numFmtId="0" fontId="13" fillId="3" borderId="0" xfId="0" applyFont="1" applyFill="1" applyAlignment="1" applyProtection="1">
      <alignment horizontal="right" vertical="center"/>
      <protection locked="0"/>
    </xf>
    <xf numFmtId="0" fontId="13" fillId="3" borderId="12" xfId="0" applyFont="1" applyFill="1" applyBorder="1" applyProtection="1">
      <alignment vertical="center"/>
      <protection locked="0"/>
    </xf>
    <xf numFmtId="0" fontId="0" fillId="3" borderId="0" xfId="0" applyFill="1" applyProtection="1">
      <alignment vertical="center"/>
      <protection locked="0"/>
    </xf>
    <xf numFmtId="0" fontId="11" fillId="3" borderId="0" xfId="0" applyFont="1" applyFill="1" applyProtection="1">
      <alignment vertical="center"/>
      <protection locked="0"/>
    </xf>
    <xf numFmtId="0" fontId="0" fillId="3" borderId="1" xfId="0" applyFill="1" applyBorder="1" applyAlignment="1" applyProtection="1">
      <protection locked="0"/>
    </xf>
    <xf numFmtId="0" fontId="0" fillId="3" borderId="1" xfId="0" applyFill="1" applyBorder="1" applyProtection="1">
      <alignment vertical="center"/>
      <protection locked="0"/>
    </xf>
    <xf numFmtId="0" fontId="4" fillId="3" borderId="12" xfId="0" applyFont="1" applyFill="1" applyBorder="1" applyAlignment="1" applyProtection="1">
      <protection locked="0"/>
    </xf>
    <xf numFmtId="0" fontId="0" fillId="3" borderId="12" xfId="0" applyFill="1" applyBorder="1" applyProtection="1">
      <alignment vertical="center"/>
      <protection locked="0"/>
    </xf>
    <xf numFmtId="0" fontId="4" fillId="0" borderId="12" xfId="0" applyFont="1" applyFill="1" applyBorder="1" applyAlignment="1" applyProtection="1">
      <protection locked="0"/>
    </xf>
    <xf numFmtId="0" fontId="39" fillId="0" borderId="0" xfId="0" applyFont="1">
      <alignment vertical="center"/>
    </xf>
    <xf numFmtId="0" fontId="40" fillId="0" borderId="0" xfId="0" applyFont="1">
      <alignment vertical="center"/>
    </xf>
    <xf numFmtId="0" fontId="40" fillId="0" borderId="0" xfId="0" applyFont="1" applyAlignment="1"/>
    <xf numFmtId="0" fontId="41" fillId="0" borderId="0" xfId="0" applyFont="1" applyAlignment="1" applyProtection="1">
      <protection locked="0"/>
    </xf>
    <xf numFmtId="0" fontId="41" fillId="0" borderId="0" xfId="0" applyFont="1" applyAlignment="1"/>
    <xf numFmtId="0" fontId="42" fillId="0" borderId="0" xfId="0" applyFont="1">
      <alignment vertical="center"/>
    </xf>
    <xf numFmtId="0" fontId="41" fillId="0" borderId="0" xfId="0" applyFont="1" applyAlignment="1">
      <alignment vertical="center"/>
    </xf>
    <xf numFmtId="0" fontId="43" fillId="0" borderId="0" xfId="0" applyFont="1">
      <alignment vertical="center"/>
    </xf>
    <xf numFmtId="0" fontId="41" fillId="0" borderId="0" xfId="0" applyFont="1">
      <alignment vertical="center"/>
    </xf>
    <xf numFmtId="0" fontId="40" fillId="0" borderId="0" xfId="0" applyFont="1" applyAlignment="1">
      <alignment horizontal="left" vertical="center"/>
    </xf>
    <xf numFmtId="0" fontId="40" fillId="0" borderId="0" xfId="0" applyFont="1" applyAlignment="1">
      <alignment vertical="center"/>
    </xf>
    <xf numFmtId="0" fontId="40" fillId="0" borderId="5"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15" fillId="0" borderId="0" xfId="0" applyFont="1" applyAlignment="1">
      <alignment vertical="center"/>
    </xf>
    <xf numFmtId="0" fontId="6" fillId="0" borderId="3" xfId="0" applyFont="1" applyBorder="1" applyAlignment="1">
      <alignment vertical="center" textRotation="255" wrapText="1"/>
    </xf>
    <xf numFmtId="0" fontId="6" fillId="0" borderId="4" xfId="0" applyFont="1" applyBorder="1" applyAlignment="1">
      <alignment vertical="center" textRotation="255" wrapText="1"/>
    </xf>
    <xf numFmtId="0" fontId="6" fillId="0" borderId="5" xfId="0" applyFont="1" applyBorder="1" applyAlignment="1">
      <alignment vertical="center" textRotation="255" wrapText="1"/>
    </xf>
    <xf numFmtId="0" fontId="6" fillId="0" borderId="6" xfId="0" applyFont="1" applyBorder="1" applyAlignment="1">
      <alignment vertical="center" textRotation="255" wrapText="1"/>
    </xf>
    <xf numFmtId="0" fontId="6" fillId="0" borderId="7" xfId="0" applyFont="1" applyBorder="1" applyAlignment="1">
      <alignment vertical="center" textRotation="255" wrapText="1"/>
    </xf>
    <xf numFmtId="0" fontId="6" fillId="0" borderId="8" xfId="0" applyFont="1" applyBorder="1" applyAlignment="1">
      <alignment vertical="center" textRotation="255" wrapText="1"/>
    </xf>
    <xf numFmtId="0" fontId="13" fillId="3" borderId="11"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xf>
    <xf numFmtId="0" fontId="27" fillId="3" borderId="2" xfId="0" applyFont="1" applyFill="1" applyBorder="1" applyAlignment="1" applyProtection="1">
      <alignment vertical="center" shrinkToFit="1"/>
      <protection locked="0"/>
    </xf>
    <xf numFmtId="0" fontId="4" fillId="3" borderId="2" xfId="0" applyFont="1" applyFill="1" applyBorder="1" applyAlignment="1" applyProtection="1">
      <alignment vertical="center"/>
      <protection locked="0"/>
    </xf>
    <xf numFmtId="0" fontId="13" fillId="3" borderId="2" xfId="0" applyFont="1" applyFill="1" applyBorder="1" applyAlignment="1" applyProtection="1">
      <alignment vertical="center" shrinkToFit="1"/>
      <protection locked="0"/>
    </xf>
    <xf numFmtId="0" fontId="12" fillId="0" borderId="2" xfId="0" applyFont="1" applyBorder="1" applyAlignment="1">
      <alignment horizontal="center" vertical="center"/>
    </xf>
    <xf numFmtId="0" fontId="0" fillId="0" borderId="2" xfId="0"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11" fillId="0" borderId="2" xfId="0" applyFont="1" applyBorder="1" applyAlignment="1">
      <alignment horizontal="center" vertical="center"/>
    </xf>
    <xf numFmtId="0" fontId="30" fillId="0" borderId="10" xfId="0" applyFont="1" applyBorder="1" applyAlignment="1">
      <alignment horizontal="right" vertical="center"/>
    </xf>
    <xf numFmtId="0" fontId="13" fillId="3" borderId="11" xfId="0" applyFont="1" applyFill="1" applyBorder="1" applyAlignment="1" applyProtection="1">
      <alignment vertical="top" wrapText="1"/>
      <protection locked="0"/>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4" fillId="3" borderId="11" xfId="0" applyFont="1" applyFill="1" applyBorder="1" applyAlignment="1" applyProtection="1">
      <alignment vertical="top" wrapText="1"/>
      <protection locked="0"/>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2" xfId="0" applyFont="1" applyBorder="1" applyAlignment="1">
      <alignment horizontal="center" vertical="center"/>
    </xf>
    <xf numFmtId="0" fontId="27" fillId="3" borderId="2" xfId="0" applyFont="1" applyFill="1" applyBorder="1" applyAlignment="1" applyProtection="1">
      <alignment vertical="center"/>
      <protection locked="0"/>
    </xf>
    <xf numFmtId="0" fontId="13" fillId="3" borderId="2" xfId="0" applyFont="1" applyFill="1" applyBorder="1" applyAlignment="1" applyProtection="1">
      <alignment vertical="center"/>
      <protection locked="0"/>
    </xf>
    <xf numFmtId="6" fontId="13" fillId="3" borderId="2" xfId="1" applyNumberFormat="1" applyFont="1" applyFill="1" applyBorder="1" applyAlignment="1" applyProtection="1">
      <alignment vertical="center"/>
      <protection locked="0"/>
    </xf>
    <xf numFmtId="0" fontId="13" fillId="3" borderId="11" xfId="0" applyFont="1" applyFill="1" applyBorder="1" applyAlignment="1" applyProtection="1">
      <alignment vertical="center" shrinkToFit="1"/>
      <protection locked="0"/>
    </xf>
    <xf numFmtId="0" fontId="4" fillId="3" borderId="12"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0" fontId="13" fillId="3" borderId="12" xfId="0" applyFont="1" applyFill="1" applyBorder="1" applyAlignment="1" applyProtection="1">
      <alignment vertical="center" shrinkToFit="1"/>
      <protection locked="0"/>
    </xf>
    <xf numFmtId="0" fontId="4" fillId="3" borderId="12"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15" fillId="3" borderId="12" xfId="0" applyFont="1" applyFill="1" applyBorder="1" applyAlignment="1" applyProtection="1">
      <alignment vertical="center" shrinkToFit="1"/>
      <protection locked="0"/>
    </xf>
    <xf numFmtId="0" fontId="15" fillId="3" borderId="13" xfId="0" applyFont="1" applyFill="1" applyBorder="1" applyAlignment="1" applyProtection="1">
      <alignment vertical="center" shrinkToFit="1"/>
      <protection locked="0"/>
    </xf>
    <xf numFmtId="6" fontId="13" fillId="3" borderId="15" xfId="1" applyNumberFormat="1" applyFont="1" applyFill="1" applyBorder="1" applyAlignment="1" applyProtection="1">
      <alignment vertical="center"/>
      <protection locked="0"/>
    </xf>
    <xf numFmtId="0" fontId="27" fillId="3" borderId="15"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6" fontId="13" fillId="0" borderId="14" xfId="1" applyNumberFormat="1" applyFont="1" applyFill="1" applyBorder="1" applyAlignment="1">
      <alignment vertical="center"/>
    </xf>
    <xf numFmtId="0" fontId="12" fillId="0" borderId="16" xfId="0" applyFont="1" applyFill="1" applyBorder="1" applyAlignment="1">
      <alignment vertical="center"/>
    </xf>
    <xf numFmtId="0" fontId="11"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7" fillId="3" borderId="15" xfId="0" applyFont="1" applyFill="1" applyBorder="1" applyAlignment="1" applyProtection="1">
      <alignment vertical="center" shrinkToFit="1"/>
      <protection locked="0"/>
    </xf>
    <xf numFmtId="0" fontId="13" fillId="3" borderId="15" xfId="0" applyFont="1" applyFill="1" applyBorder="1" applyAlignment="1" applyProtection="1">
      <alignment vertical="center" shrinkToFit="1"/>
      <protection locked="0"/>
    </xf>
    <xf numFmtId="0" fontId="13" fillId="3" borderId="2" xfId="0" applyFont="1" applyFill="1" applyBorder="1" applyAlignment="1" applyProtection="1">
      <alignment horizontal="center" vertical="center" shrinkToFit="1"/>
      <protection locked="0"/>
    </xf>
    <xf numFmtId="0" fontId="3" fillId="3" borderId="1" xfId="0" applyFont="1" applyFill="1" applyBorder="1" applyAlignment="1" applyProtection="1">
      <alignment shrinkToFit="1"/>
      <protection locked="0"/>
    </xf>
    <xf numFmtId="0" fontId="4" fillId="3" borderId="1" xfId="0" applyFont="1" applyFill="1" applyBorder="1" applyAlignment="1" applyProtection="1">
      <alignment shrinkToFit="1"/>
      <protection locked="0"/>
    </xf>
    <xf numFmtId="0" fontId="26" fillId="3" borderId="1" xfId="0" applyFont="1" applyFill="1" applyBorder="1" applyAlignment="1" applyProtection="1">
      <alignment shrinkToFit="1"/>
      <protection locked="0"/>
    </xf>
    <xf numFmtId="0" fontId="13" fillId="0" borderId="0" xfId="0" applyFont="1" applyAlignment="1">
      <alignment horizontal="right" vertical="center"/>
    </xf>
    <xf numFmtId="0" fontId="13" fillId="0" borderId="0" xfId="0" applyFont="1" applyAlignment="1">
      <alignment vertical="center"/>
    </xf>
    <xf numFmtId="0" fontId="27" fillId="0" borderId="0" xfId="0" applyFont="1" applyAlignment="1">
      <alignment vertical="center"/>
    </xf>
    <xf numFmtId="0" fontId="8" fillId="0" borderId="2" xfId="0" applyFont="1" applyBorder="1" applyAlignment="1">
      <alignment horizontal="center" vertical="center"/>
    </xf>
    <xf numFmtId="0" fontId="23" fillId="0" borderId="2" xfId="0" applyFont="1" applyBorder="1" applyAlignment="1">
      <alignment horizontal="center" vertical="center"/>
    </xf>
    <xf numFmtId="0" fontId="0" fillId="0" borderId="0" xfId="0" applyBorder="1" applyAlignment="1">
      <alignment horizontal="distributed" shrinkToFit="1"/>
    </xf>
    <xf numFmtId="0" fontId="0" fillId="0" borderId="0" xfId="0" applyAlignment="1">
      <alignment shrinkToFit="1"/>
    </xf>
    <xf numFmtId="0" fontId="11" fillId="0" borderId="0" xfId="0" applyFont="1" applyBorder="1" applyAlignment="1">
      <alignment horizontal="distributed" shrinkToFit="1"/>
    </xf>
    <xf numFmtId="0" fontId="12" fillId="0" borderId="0" xfId="0" applyFont="1" applyBorder="1" applyAlignment="1">
      <alignment horizontal="distributed" shrinkToFit="1"/>
    </xf>
    <xf numFmtId="0" fontId="12" fillId="0" borderId="0" xfId="0" applyFont="1" applyAlignment="1">
      <alignment shrinkToFit="1"/>
    </xf>
    <xf numFmtId="0" fontId="44" fillId="0" borderId="0" xfId="0" applyFont="1" applyAlignment="1">
      <alignment vertical="top" wrapText="1"/>
    </xf>
    <xf numFmtId="0" fontId="5" fillId="0" borderId="3" xfId="0" applyFont="1" applyBorder="1" applyAlignment="1">
      <alignment vertical="center" textRotation="255" wrapText="1"/>
    </xf>
    <xf numFmtId="0" fontId="13" fillId="0" borderId="9" xfId="0" applyFont="1" applyBorder="1" applyAlignment="1">
      <alignment vertical="center" shrinkToFit="1"/>
    </xf>
    <xf numFmtId="0" fontId="13" fillId="3" borderId="13" xfId="0" applyFont="1" applyFill="1" applyBorder="1" applyAlignment="1" applyProtection="1">
      <alignment vertical="center" shrinkToFit="1"/>
      <protection locked="0"/>
    </xf>
    <xf numFmtId="0" fontId="9" fillId="0" borderId="3" xfId="0" applyFont="1" applyBorder="1" applyAlignment="1">
      <alignment vertical="center" textRotation="255" wrapText="1"/>
    </xf>
    <xf numFmtId="0" fontId="10" fillId="0" borderId="4" xfId="0" applyFont="1" applyBorder="1" applyAlignment="1">
      <alignment vertical="center" textRotation="255" wrapText="1"/>
    </xf>
    <xf numFmtId="0" fontId="10" fillId="0" borderId="5" xfId="0" applyFont="1" applyBorder="1" applyAlignment="1">
      <alignment vertical="center" textRotation="255" wrapText="1"/>
    </xf>
    <xf numFmtId="0" fontId="10" fillId="0" borderId="6" xfId="0" applyFont="1" applyBorder="1" applyAlignment="1">
      <alignment vertical="center" textRotation="255" wrapText="1"/>
    </xf>
    <xf numFmtId="0" fontId="10" fillId="0" borderId="7" xfId="0" applyFont="1" applyBorder="1" applyAlignment="1">
      <alignment vertical="center" textRotation="255" wrapText="1"/>
    </xf>
    <xf numFmtId="0" fontId="10" fillId="0" borderId="8" xfId="0" applyFont="1" applyBorder="1" applyAlignment="1">
      <alignment vertical="center" textRotation="255" wrapText="1"/>
    </xf>
    <xf numFmtId="0" fontId="13" fillId="0" borderId="3" xfId="0" applyFont="1" applyBorder="1" applyAlignment="1">
      <alignment vertical="center"/>
    </xf>
    <xf numFmtId="0" fontId="13" fillId="0" borderId="10"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vertical="center"/>
    </xf>
    <xf numFmtId="0" fontId="6" fillId="0" borderId="4" xfId="0" applyFont="1" applyBorder="1" applyAlignment="1">
      <alignment horizontal="center" vertical="center"/>
    </xf>
    <xf numFmtId="0" fontId="0" fillId="0" borderId="8" xfId="0" applyBorder="1" applyAlignment="1">
      <alignment horizontal="center" vertical="center"/>
    </xf>
    <xf numFmtId="0" fontId="27" fillId="3" borderId="11" xfId="0" applyFont="1" applyFill="1" applyBorder="1" applyAlignment="1" applyProtection="1">
      <alignment vertical="top" wrapText="1"/>
      <protection locked="0"/>
    </xf>
    <xf numFmtId="0" fontId="11"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5" fillId="0" borderId="2" xfId="0" applyFont="1" applyBorder="1" applyAlignment="1">
      <alignment horizontal="center" vertical="center"/>
    </xf>
    <xf numFmtId="0" fontId="19" fillId="3" borderId="11"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shrinkToFit="1"/>
      <protection locked="0"/>
    </xf>
    <xf numFmtId="0" fontId="5" fillId="3" borderId="13" xfId="0" applyFont="1" applyFill="1" applyBorder="1" applyAlignment="1" applyProtection="1">
      <alignment horizontal="left" vertical="center" shrinkToFit="1"/>
      <protection locked="0"/>
    </xf>
    <xf numFmtId="0" fontId="19" fillId="0" borderId="12"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4" fillId="3" borderId="3" xfId="0" applyFont="1" applyFill="1" applyBorder="1" applyAlignment="1" applyProtection="1">
      <alignment vertical="top" wrapText="1"/>
      <protection locked="0"/>
    </xf>
    <xf numFmtId="0" fontId="13" fillId="3" borderId="10" xfId="0" applyFont="1" applyFill="1" applyBorder="1" applyAlignment="1" applyProtection="1">
      <alignment vertical="top"/>
      <protection locked="0"/>
    </xf>
    <xf numFmtId="0" fontId="13" fillId="3" borderId="4" xfId="0" applyFont="1" applyFill="1" applyBorder="1" applyAlignment="1" applyProtection="1">
      <alignment vertical="top"/>
      <protection locked="0"/>
    </xf>
    <xf numFmtId="0" fontId="4" fillId="0" borderId="5" xfId="0" applyFont="1" applyBorder="1" applyAlignment="1" applyProtection="1">
      <alignment vertical="top"/>
      <protection locked="0"/>
    </xf>
    <xf numFmtId="0" fontId="4" fillId="0" borderId="0" xfId="0" applyFont="1" applyAlignment="1" applyProtection="1">
      <alignment vertical="top"/>
      <protection locked="0"/>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8" xfId="0" applyFont="1" applyBorder="1" applyAlignment="1" applyProtection="1">
      <alignment vertical="top"/>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13" fillId="3" borderId="3" xfId="0" applyFont="1" applyFill="1" applyBorder="1" applyAlignment="1" applyProtection="1">
      <alignment vertical="top" wrapText="1"/>
      <protection locked="0"/>
    </xf>
    <xf numFmtId="0" fontId="4" fillId="3" borderId="10" xfId="0" applyFont="1" applyFill="1" applyBorder="1" applyAlignment="1" applyProtection="1">
      <alignment vertical="top"/>
      <protection locked="0"/>
    </xf>
    <xf numFmtId="0" fontId="4" fillId="3" borderId="4" xfId="0" applyFont="1" applyFill="1" applyBorder="1" applyAlignment="1" applyProtection="1">
      <alignment vertical="top"/>
      <protection locked="0"/>
    </xf>
    <xf numFmtId="0" fontId="4" fillId="3" borderId="5" xfId="0" applyFont="1" applyFill="1" applyBorder="1" applyAlignment="1" applyProtection="1">
      <alignment vertical="top"/>
      <protection locked="0"/>
    </xf>
    <xf numFmtId="0" fontId="4" fillId="3" borderId="0" xfId="0" applyFont="1" applyFill="1" applyAlignment="1" applyProtection="1">
      <alignment vertical="top"/>
      <protection locked="0"/>
    </xf>
    <xf numFmtId="0" fontId="4" fillId="3" borderId="6"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3" borderId="1" xfId="0" applyFont="1" applyFill="1" applyBorder="1" applyAlignment="1" applyProtection="1">
      <alignment vertical="top"/>
      <protection locked="0"/>
    </xf>
    <xf numFmtId="0" fontId="4" fillId="3" borderId="8" xfId="0" applyFont="1" applyFill="1" applyBorder="1" applyAlignment="1" applyProtection="1">
      <alignment vertical="top"/>
      <protection locked="0"/>
    </xf>
    <xf numFmtId="0" fontId="8" fillId="0" borderId="0" xfId="0" applyFont="1" applyAlignment="1" applyProtection="1">
      <alignment horizontal="right" vertical="center" wrapText="1"/>
      <protection locked="0"/>
    </xf>
    <xf numFmtId="0" fontId="0" fillId="0" borderId="0" xfId="0" applyAlignment="1" applyProtection="1">
      <alignment vertical="center"/>
      <protection locked="0"/>
    </xf>
    <xf numFmtId="0" fontId="13" fillId="3" borderId="11"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5" fillId="0" borderId="2" xfId="0" applyFont="1" applyBorder="1" applyAlignment="1">
      <alignment horizontal="left" vertical="center" wrapText="1"/>
    </xf>
    <xf numFmtId="0" fontId="8" fillId="0" borderId="2" xfId="0" applyFont="1" applyBorder="1" applyAlignment="1">
      <alignment vertical="center" wrapText="1"/>
    </xf>
    <xf numFmtId="0" fontId="11" fillId="0" borderId="1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Border="1" applyAlignment="1">
      <alignment vertical="center"/>
    </xf>
    <xf numFmtId="0" fontId="15" fillId="0" borderId="11" xfId="0" applyFont="1" applyFill="1" applyBorder="1" applyAlignment="1">
      <alignment horizontal="left" vertical="center" wrapText="1"/>
    </xf>
    <xf numFmtId="0" fontId="4" fillId="0" borderId="1" xfId="0" applyFont="1" applyBorder="1" applyAlignment="1" applyProtection="1">
      <alignment horizontal="center"/>
      <protection locked="0"/>
    </xf>
    <xf numFmtId="0" fontId="0" fillId="0" borderId="1" xfId="0" applyBorder="1" applyAlignment="1" applyProtection="1">
      <protection locked="0"/>
    </xf>
    <xf numFmtId="0" fontId="26" fillId="3" borderId="1" xfId="0" applyFont="1" applyFill="1" applyBorder="1" applyAlignment="1" applyProtection="1">
      <protection locked="0"/>
    </xf>
    <xf numFmtId="0" fontId="3" fillId="3" borderId="12" xfId="0" applyFont="1" applyFill="1" applyBorder="1" applyAlignment="1" applyProtection="1">
      <protection locked="0"/>
    </xf>
    <xf numFmtId="0" fontId="0" fillId="0" borderId="12" xfId="0" applyBorder="1" applyAlignment="1" applyProtection="1">
      <protection locked="0"/>
    </xf>
    <xf numFmtId="0" fontId="35"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8" fillId="0" borderId="2" xfId="0" applyFont="1" applyBorder="1" applyAlignment="1">
      <alignment horizontal="left" vertical="center" wrapText="1"/>
    </xf>
    <xf numFmtId="0" fontId="27" fillId="3" borderId="11" xfId="0" applyFont="1" applyFill="1" applyBorder="1" applyAlignment="1" applyProtection="1">
      <alignment horizontal="left" vertical="top" wrapText="1"/>
      <protection locked="0"/>
    </xf>
    <xf numFmtId="0" fontId="13" fillId="3" borderId="12" xfId="0" applyFont="1" applyFill="1" applyBorder="1" applyAlignment="1" applyProtection="1">
      <alignment horizontal="left" vertical="top" wrapText="1"/>
      <protection locked="0"/>
    </xf>
    <xf numFmtId="0" fontId="13" fillId="3" borderId="13" xfId="0" applyFont="1" applyFill="1" applyBorder="1" applyAlignment="1" applyProtection="1">
      <alignment horizontal="left" vertical="top" wrapText="1"/>
      <protection locked="0"/>
    </xf>
    <xf numFmtId="56" fontId="11" fillId="3" borderId="0" xfId="0" applyNumberFormat="1" applyFont="1" applyFill="1" applyAlignment="1" applyProtection="1">
      <alignment vertical="center"/>
      <protection locked="0"/>
    </xf>
    <xf numFmtId="0" fontId="11" fillId="3" borderId="0" xfId="0" applyFont="1" applyFill="1" applyAlignment="1" applyProtection="1">
      <alignment vertical="center"/>
      <protection locked="0"/>
    </xf>
    <xf numFmtId="0" fontId="0" fillId="3" borderId="0" xfId="0" applyFill="1" applyAlignment="1" applyProtection="1">
      <alignment vertical="center"/>
      <protection locked="0"/>
    </xf>
    <xf numFmtId="0" fontId="4" fillId="3" borderId="11" xfId="0" applyFont="1" applyFill="1" applyBorder="1" applyAlignment="1" applyProtection="1">
      <alignment vertical="center"/>
      <protection locked="0"/>
    </xf>
    <xf numFmtId="0" fontId="4" fillId="0" borderId="12" xfId="0" applyFont="1" applyBorder="1" applyAlignment="1" applyProtection="1">
      <alignment vertical="center"/>
      <protection locked="0"/>
    </xf>
    <xf numFmtId="0" fontId="11" fillId="0" borderId="11" xfId="0" applyFont="1" applyBorder="1" applyAlignment="1">
      <alignment vertical="center"/>
    </xf>
    <xf numFmtId="0" fontId="12" fillId="3" borderId="0" xfId="0" applyFont="1" applyFill="1" applyAlignment="1" applyProtection="1">
      <alignment vertical="center"/>
      <protection locked="0"/>
    </xf>
    <xf numFmtId="0" fontId="12" fillId="0" borderId="0" xfId="0" applyFont="1" applyAlignment="1" applyProtection="1">
      <alignment vertical="center"/>
      <protection locked="0"/>
    </xf>
    <xf numFmtId="0" fontId="27" fillId="3" borderId="12" xfId="0" applyFont="1" applyFill="1" applyBorder="1" applyAlignment="1" applyProtection="1">
      <alignment vertical="center" shrinkToFit="1"/>
      <protection locked="0"/>
    </xf>
    <xf numFmtId="0" fontId="26" fillId="3" borderId="13" xfId="0" applyFont="1" applyFill="1" applyBorder="1" applyAlignment="1" applyProtection="1">
      <alignment vertical="center" shrinkToFit="1"/>
      <protection locked="0"/>
    </xf>
  </cellXfs>
  <cellStyles count="3">
    <cellStyle name="桁区切り" xfId="1" builtinId="6"/>
    <cellStyle name="標準" xfId="0" builtinId="0"/>
    <cellStyle name="標準 3" xfId="2"/>
  </cellStyles>
  <dxfs count="14">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right/>
        <bottom/>
        <vertical/>
        <horizontal/>
      </border>
    </dxf>
    <dxf>
      <font>
        <color theme="0"/>
      </font>
      <fill>
        <patternFill patternType="none">
          <bgColor auto="1"/>
        </patternFill>
      </fill>
      <border>
        <bottom/>
        <vertical/>
        <horizontal/>
      </border>
    </dxf>
    <dxf>
      <border>
        <right/>
        <bottom/>
        <vertical/>
        <horizontal/>
      </border>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Option!$C$5"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Option!$C$6" lockText="1"/>
</file>

<file path=xl/ctrlProps/ctrlProp12.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fmlaLink="Option!$C$3"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fmlaLink="Option!$C$4"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123</xdr:row>
          <xdr:rowOff>38100</xdr:rowOff>
        </xdr:from>
        <xdr:to>
          <xdr:col>6</xdr:col>
          <xdr:colOff>190500</xdr:colOff>
          <xdr:row>124</xdr:row>
          <xdr:rowOff>114300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公開を認める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123</xdr:row>
          <xdr:rowOff>38100</xdr:rowOff>
        </xdr:from>
        <xdr:to>
          <xdr:col>15</xdr:col>
          <xdr:colOff>142875</xdr:colOff>
          <xdr:row>124</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公開を認めない</a:t>
              </a:r>
            </a:p>
          </xdr:txBody>
        </xdr:sp>
        <xdr:clientData/>
      </xdr:twoCellAnchor>
    </mc:Choice>
    <mc:Fallback/>
  </mc:AlternateContent>
  <xdr:twoCellAnchor>
    <xdr:from>
      <xdr:col>0</xdr:col>
      <xdr:colOff>80211</xdr:colOff>
      <xdr:row>7</xdr:row>
      <xdr:rowOff>120314</xdr:rowOff>
    </xdr:from>
    <xdr:to>
      <xdr:col>10</xdr:col>
      <xdr:colOff>150394</xdr:colOff>
      <xdr:row>11</xdr:row>
      <xdr:rowOff>0</xdr:rowOff>
    </xdr:to>
    <xdr:sp macro="" textlink="">
      <xdr:nvSpPr>
        <xdr:cNvPr id="2" name="テキスト ボックス 1"/>
        <xdr:cNvSpPr txBox="1"/>
      </xdr:nvSpPr>
      <xdr:spPr>
        <a:xfrm>
          <a:off x="80211" y="1549064"/>
          <a:ext cx="2160840" cy="87254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朱地の部分に入力してください。</a:t>
          </a:r>
        </a:p>
      </xdr:txBody>
    </xdr:sp>
    <xdr:clientData fPrintsWithSheet="0"/>
  </xdr:twoCellAnchor>
  <xdr:twoCellAnchor>
    <xdr:from>
      <xdr:col>4</xdr:col>
      <xdr:colOff>9525</xdr:colOff>
      <xdr:row>31</xdr:row>
      <xdr:rowOff>57150</xdr:rowOff>
    </xdr:from>
    <xdr:to>
      <xdr:col>33</xdr:col>
      <xdr:colOff>4011</xdr:colOff>
      <xdr:row>32</xdr:row>
      <xdr:rowOff>161440</xdr:rowOff>
    </xdr:to>
    <xdr:sp macro="" textlink="">
      <xdr:nvSpPr>
        <xdr:cNvPr id="5" name="テキスト ボックス 4"/>
        <xdr:cNvSpPr txBox="1"/>
      </xdr:nvSpPr>
      <xdr:spPr>
        <a:xfrm>
          <a:off x="889377" y="7685222"/>
          <a:ext cx="5846710" cy="22537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セル内で改行する場合は，改行したい位置にカーソルを合わせ，</a:t>
          </a:r>
          <a:r>
            <a:rPr kumimoji="1" lang="en-US" altLang="ja-JP" sz="900" b="0">
              <a:solidFill>
                <a:srgbClr val="FF0000"/>
              </a:solidFill>
            </a:rPr>
            <a:t>"Alt"</a:t>
          </a:r>
          <a:r>
            <a:rPr kumimoji="1" lang="ja-JP" altLang="en-US" sz="900" b="0">
              <a:solidFill>
                <a:srgbClr val="FF0000"/>
              </a:solidFill>
            </a:rPr>
            <a:t>キーを押しながら</a:t>
          </a:r>
          <a:r>
            <a:rPr kumimoji="1" lang="en-US" altLang="ja-JP" sz="900" b="0">
              <a:solidFill>
                <a:srgbClr val="FF0000"/>
              </a:solidFill>
            </a:rPr>
            <a:t>"Enter"</a:t>
          </a:r>
          <a:r>
            <a:rPr kumimoji="1" lang="ja-JP" altLang="en-US" sz="900" b="0">
              <a:solidFill>
                <a:srgbClr val="FF0000"/>
              </a:solidFill>
            </a:rPr>
            <a:t>キーを押してください。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29</xdr:col>
          <xdr:colOff>114300</xdr:colOff>
          <xdr:row>8</xdr:row>
          <xdr:rowOff>28575</xdr:rowOff>
        </xdr:from>
        <xdr:to>
          <xdr:col>32</xdr:col>
          <xdr:colOff>180975</xdr:colOff>
          <xdr:row>8</xdr:row>
          <xdr:rowOff>219075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教員が主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9525</xdr:rowOff>
        </xdr:from>
        <xdr:to>
          <xdr:col>32</xdr:col>
          <xdr:colOff>171450</xdr:colOff>
          <xdr:row>9</xdr:row>
          <xdr:rowOff>209550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学生が主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122</xdr:row>
          <xdr:rowOff>171450</xdr:rowOff>
        </xdr:from>
        <xdr:to>
          <xdr:col>17</xdr:col>
          <xdr:colOff>0</xdr:colOff>
          <xdr:row>125</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31</xdr:col>
          <xdr:colOff>0</xdr:colOff>
          <xdr:row>91</xdr:row>
          <xdr:rowOff>9525</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88</xdr:row>
          <xdr:rowOff>133350</xdr:rowOff>
        </xdr:from>
        <xdr:to>
          <xdr:col>3</xdr:col>
          <xdr:colOff>123825</xdr:colOff>
          <xdr:row>90</xdr:row>
          <xdr:rowOff>38100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88</xdr:row>
          <xdr:rowOff>133350</xdr:rowOff>
        </xdr:from>
        <xdr:to>
          <xdr:col>12</xdr:col>
          <xdr:colOff>114300</xdr:colOff>
          <xdr:row>90</xdr:row>
          <xdr:rowOff>38100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88</xdr:row>
          <xdr:rowOff>133350</xdr:rowOff>
        </xdr:from>
        <xdr:to>
          <xdr:col>21</xdr:col>
          <xdr:colOff>47625</xdr:colOff>
          <xdr:row>90</xdr:row>
          <xdr:rowOff>38100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38100</xdr:rowOff>
        </xdr:from>
        <xdr:to>
          <xdr:col>17</xdr:col>
          <xdr:colOff>0</xdr:colOff>
          <xdr:row>129</xdr:row>
          <xdr:rowOff>38100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127</xdr:row>
          <xdr:rowOff>57150</xdr:rowOff>
        </xdr:from>
        <xdr:to>
          <xdr:col>6</xdr:col>
          <xdr:colOff>190500</xdr:colOff>
          <xdr:row>128</xdr:row>
          <xdr:rowOff>133350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他のゼミと連携する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127</xdr:row>
          <xdr:rowOff>57150</xdr:rowOff>
        </xdr:from>
        <xdr:to>
          <xdr:col>15</xdr:col>
          <xdr:colOff>142875</xdr:colOff>
          <xdr:row>128</xdr:row>
          <xdr:rowOff>133350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連携しない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N149"/>
  <sheetViews>
    <sheetView showGridLines="0" tabSelected="1" view="pageBreakPreview" zoomScale="110" zoomScaleNormal="95" zoomScaleSheetLayoutView="110" workbookViewId="0"/>
  </sheetViews>
  <sheetFormatPr defaultColWidth="2.625" defaultRowHeight="13.5"/>
  <cols>
    <col min="1" max="1" width="3.625" customWidth="1"/>
    <col min="4" max="4" width="2.625" customWidth="1"/>
    <col min="28" max="28" width="2.625" customWidth="1"/>
    <col min="32" max="33" width="2.625" customWidth="1"/>
    <col min="34" max="34" width="2.625" style="75" customWidth="1"/>
    <col min="35" max="35" width="2.625" customWidth="1"/>
  </cols>
  <sheetData>
    <row r="1" spans="1:60" s="22" customFormat="1" ht="17.25">
      <c r="A1" s="20">
        <v>2019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74"/>
    </row>
    <row r="2" spans="1:60" ht="9.9499999999999993" customHeight="1"/>
    <row r="3" spans="1:60" s="24" customFormat="1" ht="17.25">
      <c r="A3" s="20" t="s">
        <v>77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74"/>
    </row>
    <row r="4" spans="1:60" ht="20.100000000000001" customHeight="1">
      <c r="Z4" s="146">
        <v>2019</v>
      </c>
      <c r="AA4" s="147"/>
      <c r="AB4" s="147"/>
      <c r="AC4" s="1" t="s">
        <v>0</v>
      </c>
      <c r="AD4" s="65"/>
      <c r="AE4" s="1" t="s">
        <v>1</v>
      </c>
      <c r="AF4" s="65"/>
      <c r="AG4" s="1" t="s">
        <v>2</v>
      </c>
      <c r="AH4" s="76" t="str">
        <f>+IF(OR(AD4="",AF4=""),"エラー：日付未記入","")</f>
        <v>エラー：日付未記入</v>
      </c>
    </row>
    <row r="5" spans="1:60" ht="9.9499999999999993" customHeight="1">
      <c r="M5" s="156" t="str">
        <f>COUNTIF(AH1:AH148,"エラー*")&amp;"箇所エラーがあります。AH列でエラー箇所を探し、正しく入力してください。"</f>
        <v>13箇所エラーがあります。AH列でエラー箇所を探し、正しく入力してください。</v>
      </c>
      <c r="N5" s="156"/>
      <c r="O5" s="156"/>
      <c r="P5" s="156"/>
      <c r="Q5" s="156"/>
      <c r="R5" s="156"/>
      <c r="S5" s="156"/>
      <c r="T5" s="156"/>
      <c r="U5" s="156"/>
      <c r="V5" s="156"/>
      <c r="W5" s="156"/>
      <c r="X5" s="156"/>
      <c r="Y5" s="156"/>
    </row>
    <row r="6" spans="1:60" ht="20.100000000000001" customHeight="1">
      <c r="A6" t="s">
        <v>3</v>
      </c>
      <c r="M6" s="156"/>
      <c r="N6" s="156"/>
      <c r="O6" s="156"/>
      <c r="P6" s="156"/>
      <c r="Q6" s="156"/>
      <c r="R6" s="156"/>
      <c r="S6" s="156"/>
      <c r="T6" s="156"/>
      <c r="U6" s="156"/>
      <c r="V6" s="156"/>
      <c r="W6" s="156"/>
      <c r="X6" s="156"/>
      <c r="Y6" s="156"/>
    </row>
    <row r="7" spans="1:60" ht="20.100000000000001" customHeight="1">
      <c r="A7" t="s">
        <v>4</v>
      </c>
      <c r="M7" s="156"/>
      <c r="N7" s="156"/>
      <c r="O7" s="156"/>
      <c r="P7" s="156"/>
      <c r="Q7" s="156"/>
      <c r="R7" s="156"/>
      <c r="S7" s="156"/>
      <c r="T7" s="156"/>
      <c r="U7" s="156"/>
      <c r="V7" s="156"/>
      <c r="W7" s="156"/>
      <c r="X7" s="156"/>
      <c r="Y7" s="156"/>
      <c r="AB7" s="214" t="s">
        <v>142</v>
      </c>
      <c r="AC7" s="215"/>
      <c r="AD7" s="215"/>
      <c r="AE7" s="215"/>
      <c r="AF7" s="215"/>
      <c r="AG7" s="215"/>
    </row>
    <row r="8" spans="1:60">
      <c r="O8" t="s">
        <v>5</v>
      </c>
      <c r="AB8" s="215"/>
      <c r="AC8" s="215"/>
      <c r="AD8" s="215"/>
      <c r="AE8" s="215"/>
      <c r="AF8" s="215"/>
      <c r="AG8" s="215"/>
      <c r="AH8" s="76"/>
    </row>
    <row r="9" spans="1:60" s="2" customFormat="1" ht="20.100000000000001" customHeight="1">
      <c r="O9" s="151" t="s">
        <v>6</v>
      </c>
      <c r="P9" s="151"/>
      <c r="Q9" s="151"/>
      <c r="R9" s="152"/>
      <c r="S9" s="152"/>
      <c r="U9" s="226"/>
      <c r="V9" s="225"/>
      <c r="W9" s="225"/>
      <c r="X9" s="225"/>
      <c r="Y9" s="225"/>
      <c r="Z9" s="225"/>
      <c r="AA9" s="225"/>
      <c r="AB9" s="224" t="s">
        <v>66</v>
      </c>
      <c r="AC9" s="225"/>
      <c r="AD9" s="69"/>
      <c r="AE9" s="69"/>
      <c r="AF9" s="70"/>
      <c r="AG9" s="70"/>
      <c r="AH9" s="76" t="str">
        <f>+IF(U9="","エラー：指導教員名未記入","")</f>
        <v>エラー：指導教員名未記入</v>
      </c>
      <c r="AM9"/>
      <c r="AN9"/>
      <c r="AO9"/>
      <c r="AP9"/>
      <c r="AQ9"/>
      <c r="AR9"/>
      <c r="AS9"/>
      <c r="AT9"/>
      <c r="AU9"/>
      <c r="AV9"/>
      <c r="AW9"/>
      <c r="AX9"/>
      <c r="AY9"/>
      <c r="AZ9"/>
      <c r="BA9"/>
      <c r="BB9"/>
      <c r="BC9"/>
      <c r="BD9"/>
      <c r="BE9"/>
      <c r="BF9"/>
      <c r="BG9"/>
      <c r="BH9"/>
    </row>
    <row r="10" spans="1:60" s="48" customFormat="1" ht="20.100000000000001" customHeight="1">
      <c r="O10" s="151" t="s">
        <v>14</v>
      </c>
      <c r="P10" s="151"/>
      <c r="Q10" s="151"/>
      <c r="R10" s="152"/>
      <c r="S10" s="152"/>
      <c r="T10" s="50" t="s">
        <v>141</v>
      </c>
      <c r="U10" s="227"/>
      <c r="V10" s="228"/>
      <c r="W10" s="228"/>
      <c r="X10" s="228"/>
      <c r="Y10" s="228"/>
      <c r="Z10" s="228"/>
      <c r="AA10" s="228"/>
      <c r="AB10" s="73"/>
      <c r="AC10" s="73"/>
      <c r="AD10" s="71"/>
      <c r="AE10" s="71"/>
      <c r="AF10" s="72"/>
      <c r="AG10" s="72"/>
      <c r="AH10" s="77"/>
      <c r="AM10"/>
      <c r="AN10"/>
      <c r="AO10"/>
      <c r="AP10"/>
      <c r="AQ10"/>
      <c r="AR10"/>
      <c r="AS10"/>
      <c r="AT10"/>
      <c r="AU10"/>
      <c r="AV10"/>
      <c r="AW10"/>
      <c r="AX10"/>
      <c r="AY10"/>
      <c r="AZ10"/>
      <c r="BA10"/>
      <c r="BB10"/>
      <c r="BC10"/>
      <c r="BD10"/>
      <c r="BE10"/>
      <c r="BF10"/>
      <c r="BG10"/>
      <c r="BH10"/>
    </row>
    <row r="11" spans="1:60" s="48" customFormat="1" ht="20.100000000000001" customHeight="1">
      <c r="O11" s="153" t="s">
        <v>78</v>
      </c>
      <c r="P11" s="154"/>
      <c r="Q11" s="154"/>
      <c r="R11" s="155"/>
      <c r="S11" s="155"/>
      <c r="T11" s="50" t="s">
        <v>141</v>
      </c>
      <c r="U11" s="143"/>
      <c r="V11" s="144"/>
      <c r="W11" s="144"/>
      <c r="X11" s="144"/>
      <c r="Y11" s="144"/>
      <c r="Z11" s="144"/>
      <c r="AA11" s="144"/>
      <c r="AB11" s="144"/>
      <c r="AC11" s="144"/>
      <c r="AD11" s="144"/>
      <c r="AE11" s="144"/>
      <c r="AF11" s="144"/>
      <c r="AG11" s="144"/>
      <c r="AH11" s="78"/>
      <c r="AM11"/>
      <c r="AN11"/>
      <c r="AO11"/>
      <c r="AP11"/>
      <c r="AQ11"/>
      <c r="AR11"/>
      <c r="AS11"/>
      <c r="AT11"/>
      <c r="AU11"/>
      <c r="AV11"/>
      <c r="AW11"/>
      <c r="AX11"/>
      <c r="AY11"/>
      <c r="AZ11"/>
      <c r="BA11"/>
      <c r="BB11"/>
      <c r="BC11"/>
      <c r="BD11"/>
      <c r="BE11"/>
      <c r="BF11"/>
      <c r="BG11"/>
      <c r="BH11"/>
    </row>
    <row r="12" spans="1:60" s="2" customFormat="1" ht="20.100000000000001" customHeight="1">
      <c r="O12" s="151" t="s">
        <v>7</v>
      </c>
      <c r="P12" s="151"/>
      <c r="Q12" s="151"/>
      <c r="R12" s="152"/>
      <c r="S12" s="152"/>
      <c r="U12" s="143"/>
      <c r="V12" s="144"/>
      <c r="W12" s="144"/>
      <c r="X12" s="144"/>
      <c r="Y12" s="144"/>
      <c r="Z12" s="144"/>
      <c r="AA12" s="144"/>
      <c r="AB12" s="144"/>
      <c r="AC12" s="144"/>
      <c r="AD12" s="144"/>
      <c r="AE12" s="144"/>
      <c r="AF12" s="144"/>
      <c r="AG12" s="144"/>
      <c r="AH12" s="76" t="str">
        <f>+IF(U12="","エラー：所属機関名未記入","")</f>
        <v>エラー：所属機関名未記入</v>
      </c>
      <c r="AM12"/>
      <c r="AN12"/>
      <c r="AO12"/>
      <c r="AP12"/>
      <c r="AQ12"/>
      <c r="AR12"/>
      <c r="AS12"/>
      <c r="AT12"/>
      <c r="AU12"/>
      <c r="AV12"/>
      <c r="AW12"/>
      <c r="AX12"/>
      <c r="AY12"/>
      <c r="AZ12"/>
      <c r="BA12"/>
      <c r="BB12"/>
      <c r="BC12"/>
      <c r="BD12"/>
      <c r="BE12"/>
      <c r="BF12"/>
      <c r="BG12"/>
      <c r="BH12"/>
    </row>
    <row r="13" spans="1:60" s="2" customFormat="1" ht="20.100000000000001" customHeight="1">
      <c r="O13" s="151" t="s">
        <v>8</v>
      </c>
      <c r="P13" s="151"/>
      <c r="Q13" s="151"/>
      <c r="R13" s="152"/>
      <c r="S13" s="152"/>
      <c r="U13" s="145"/>
      <c r="V13" s="144"/>
      <c r="W13" s="144"/>
      <c r="X13" s="144"/>
      <c r="Y13" s="144"/>
      <c r="Z13" s="144"/>
      <c r="AA13" s="144"/>
      <c r="AB13" s="144"/>
      <c r="AC13" s="144"/>
      <c r="AD13" s="144"/>
      <c r="AE13" s="144"/>
      <c r="AF13" s="144"/>
      <c r="AG13" s="144"/>
      <c r="AH13" s="76" t="str">
        <f>+IF(U13="","エラー（所属機関住所未記入）","")</f>
        <v>エラー（所属機関住所未記入）</v>
      </c>
      <c r="AM13"/>
      <c r="AN13"/>
      <c r="AO13"/>
      <c r="AP13"/>
      <c r="AQ13"/>
      <c r="AR13"/>
      <c r="AS13"/>
      <c r="AT13"/>
      <c r="AU13"/>
      <c r="AV13"/>
      <c r="AW13"/>
      <c r="AX13"/>
      <c r="AY13"/>
      <c r="AZ13"/>
      <c r="BA13"/>
      <c r="BB13"/>
      <c r="BC13"/>
      <c r="BD13"/>
      <c r="BE13"/>
      <c r="BF13"/>
      <c r="BG13"/>
      <c r="BH13"/>
    </row>
    <row r="14" spans="1:60">
      <c r="AG14" s="51" t="s">
        <v>171</v>
      </c>
    </row>
    <row r="15" spans="1:60">
      <c r="AG15" s="51"/>
    </row>
    <row r="16" spans="1:60" s="3" customFormat="1" ht="12.75">
      <c r="A16" s="148"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79"/>
    </row>
    <row r="17" spans="1:34" ht="9.9499999999999993" customHeight="1"/>
    <row r="18" spans="1:34" s="3" customFormat="1" ht="12.75">
      <c r="A18" s="11" t="s">
        <v>46</v>
      </c>
      <c r="AH18" s="79"/>
    </row>
    <row r="19" spans="1:34" s="3" customFormat="1" ht="12.75">
      <c r="A19" s="13" t="s">
        <v>74</v>
      </c>
      <c r="AH19" s="79"/>
    </row>
    <row r="20" spans="1:34" ht="15" customHeight="1">
      <c r="A20" s="109"/>
      <c r="B20" s="109"/>
      <c r="C20" s="149" t="s">
        <v>15</v>
      </c>
      <c r="D20" s="149"/>
      <c r="E20" s="149"/>
      <c r="F20" s="149"/>
      <c r="G20" s="149"/>
      <c r="H20" s="149"/>
      <c r="I20" s="149" t="s">
        <v>10</v>
      </c>
      <c r="J20" s="149"/>
      <c r="K20" s="149"/>
      <c r="L20" s="149"/>
      <c r="M20" s="149" t="s">
        <v>11</v>
      </c>
      <c r="N20" s="149"/>
      <c r="O20" s="149"/>
      <c r="P20" s="149"/>
      <c r="Q20" s="149"/>
      <c r="R20" s="150" t="s">
        <v>12</v>
      </c>
      <c r="S20" s="150"/>
      <c r="T20" s="150"/>
      <c r="U20" s="150"/>
      <c r="V20" s="150"/>
      <c r="W20" s="150"/>
      <c r="X20" s="150" t="s">
        <v>13</v>
      </c>
      <c r="Y20" s="150"/>
      <c r="Z20" s="150"/>
      <c r="AA20" s="150"/>
      <c r="AB20" s="150"/>
      <c r="AC20" s="150"/>
      <c r="AD20" s="150"/>
      <c r="AE20" s="150"/>
      <c r="AF20" s="150"/>
      <c r="AG20" s="150"/>
    </row>
    <row r="21" spans="1:34" ht="20.100000000000001" customHeight="1">
      <c r="A21" s="157" t="s">
        <v>9</v>
      </c>
      <c r="B21" s="90"/>
      <c r="C21" s="100"/>
      <c r="D21" s="102"/>
      <c r="E21" s="102"/>
      <c r="F21" s="102"/>
      <c r="G21" s="102"/>
      <c r="H21" s="102"/>
      <c r="I21" s="100"/>
      <c r="J21" s="102"/>
      <c r="K21" s="102"/>
      <c r="L21" s="102"/>
      <c r="M21" s="100"/>
      <c r="N21" s="102"/>
      <c r="O21" s="102"/>
      <c r="P21" s="102"/>
      <c r="Q21" s="102"/>
      <c r="R21" s="142"/>
      <c r="S21" s="142"/>
      <c r="T21" s="142"/>
      <c r="U21" s="142"/>
      <c r="V21" s="142"/>
      <c r="W21" s="142"/>
      <c r="X21" s="102"/>
      <c r="Y21" s="102"/>
      <c r="Z21" s="102"/>
      <c r="AA21" s="102"/>
      <c r="AB21" s="102"/>
      <c r="AC21" s="102"/>
      <c r="AD21" s="102"/>
      <c r="AE21" s="102"/>
      <c r="AF21" s="102"/>
      <c r="AG21" s="102"/>
      <c r="AH21" s="76" t="str">
        <f>+IF(COUNTBLANK(C21:AG21)&gt;26,"エラー（全て記入して下さい）","")</f>
        <v>エラー（全て記入して下さい）</v>
      </c>
    </row>
    <row r="22" spans="1:34" ht="20.100000000000001" customHeight="1">
      <c r="A22" s="91"/>
      <c r="B22" s="92"/>
      <c r="C22" s="100"/>
      <c r="D22" s="102"/>
      <c r="E22" s="102"/>
      <c r="F22" s="102"/>
      <c r="G22" s="102"/>
      <c r="H22" s="102"/>
      <c r="I22" s="100"/>
      <c r="J22" s="102"/>
      <c r="K22" s="102"/>
      <c r="L22" s="102"/>
      <c r="M22" s="100"/>
      <c r="N22" s="102"/>
      <c r="O22" s="102"/>
      <c r="P22" s="102"/>
      <c r="Q22" s="102"/>
      <c r="R22" s="142"/>
      <c r="S22" s="142"/>
      <c r="T22" s="142"/>
      <c r="U22" s="142"/>
      <c r="V22" s="142"/>
      <c r="W22" s="142"/>
      <c r="X22" s="102"/>
      <c r="Y22" s="102"/>
      <c r="Z22" s="102"/>
      <c r="AA22" s="102"/>
      <c r="AB22" s="102"/>
      <c r="AC22" s="102"/>
      <c r="AD22" s="102"/>
      <c r="AE22" s="102"/>
      <c r="AF22" s="102"/>
      <c r="AG22" s="102"/>
    </row>
    <row r="23" spans="1:34" ht="20.100000000000001" customHeight="1">
      <c r="A23" s="93"/>
      <c r="B23" s="94"/>
      <c r="C23" s="100"/>
      <c r="D23" s="102"/>
      <c r="E23" s="102"/>
      <c r="F23" s="102"/>
      <c r="G23" s="102"/>
      <c r="H23" s="102"/>
      <c r="I23" s="100"/>
      <c r="J23" s="102"/>
      <c r="K23" s="102"/>
      <c r="L23" s="102"/>
      <c r="M23" s="100"/>
      <c r="N23" s="102"/>
      <c r="O23" s="102"/>
      <c r="P23" s="102"/>
      <c r="Q23" s="102"/>
      <c r="R23" s="142"/>
      <c r="S23" s="142"/>
      <c r="T23" s="142"/>
      <c r="U23" s="142"/>
      <c r="V23" s="142"/>
      <c r="W23" s="142"/>
      <c r="X23" s="102"/>
      <c r="Y23" s="102"/>
      <c r="Z23" s="102"/>
      <c r="AA23" s="102"/>
      <c r="AB23" s="102"/>
      <c r="AC23" s="102"/>
      <c r="AD23" s="102"/>
      <c r="AE23" s="102"/>
      <c r="AF23" s="102"/>
      <c r="AG23" s="102"/>
    </row>
    <row r="24" spans="1:34" ht="20.100000000000001" customHeight="1">
      <c r="A24" s="157" t="s">
        <v>14</v>
      </c>
      <c r="B24" s="90"/>
      <c r="C24" s="100"/>
      <c r="D24" s="102"/>
      <c r="E24" s="102"/>
      <c r="F24" s="102"/>
      <c r="G24" s="102"/>
      <c r="H24" s="102"/>
      <c r="I24" s="100"/>
      <c r="J24" s="102"/>
      <c r="K24" s="102"/>
      <c r="L24" s="102"/>
      <c r="M24" s="158"/>
      <c r="N24" s="158"/>
      <c r="O24" s="158"/>
      <c r="P24" s="158"/>
      <c r="Q24" s="158"/>
      <c r="R24" s="142"/>
      <c r="S24" s="142"/>
      <c r="T24" s="142"/>
      <c r="U24" s="142"/>
      <c r="V24" s="142"/>
      <c r="W24" s="142"/>
      <c r="X24" s="124"/>
      <c r="Y24" s="127"/>
      <c r="Z24" s="127"/>
      <c r="AA24" s="127"/>
      <c r="AB24" s="127"/>
      <c r="AC24" s="127"/>
      <c r="AD24" s="127"/>
      <c r="AE24" s="127"/>
      <c r="AF24" s="127"/>
      <c r="AG24" s="159"/>
    </row>
    <row r="25" spans="1:34" ht="20.100000000000001" customHeight="1">
      <c r="A25" s="91"/>
      <c r="B25" s="92"/>
      <c r="C25" s="100"/>
      <c r="D25" s="102"/>
      <c r="E25" s="102"/>
      <c r="F25" s="102"/>
      <c r="G25" s="102"/>
      <c r="H25" s="102"/>
      <c r="I25" s="100"/>
      <c r="J25" s="102"/>
      <c r="K25" s="102"/>
      <c r="L25" s="102"/>
      <c r="M25" s="158"/>
      <c r="N25" s="158"/>
      <c r="O25" s="158"/>
      <c r="P25" s="158"/>
      <c r="Q25" s="158"/>
      <c r="R25" s="142"/>
      <c r="S25" s="142"/>
      <c r="T25" s="142"/>
      <c r="U25" s="142"/>
      <c r="V25" s="142"/>
      <c r="W25" s="142"/>
      <c r="X25" s="102"/>
      <c r="Y25" s="102"/>
      <c r="Z25" s="102"/>
      <c r="AA25" s="102"/>
      <c r="AB25" s="102"/>
      <c r="AC25" s="102"/>
      <c r="AD25" s="102"/>
      <c r="AE25" s="102"/>
      <c r="AF25" s="102"/>
      <c r="AG25" s="102"/>
    </row>
    <row r="26" spans="1:34" ht="20.100000000000001" customHeight="1">
      <c r="A26" s="93"/>
      <c r="B26" s="94"/>
      <c r="C26" s="100"/>
      <c r="D26" s="102"/>
      <c r="E26" s="102"/>
      <c r="F26" s="102"/>
      <c r="G26" s="102"/>
      <c r="H26" s="102"/>
      <c r="I26" s="100"/>
      <c r="J26" s="102"/>
      <c r="K26" s="102"/>
      <c r="L26" s="102"/>
      <c r="M26" s="158"/>
      <c r="N26" s="158"/>
      <c r="O26" s="158"/>
      <c r="P26" s="158"/>
      <c r="Q26" s="158"/>
      <c r="R26" s="142"/>
      <c r="S26" s="142"/>
      <c r="T26" s="142"/>
      <c r="U26" s="142"/>
      <c r="V26" s="142"/>
      <c r="W26" s="142"/>
      <c r="X26" s="102"/>
      <c r="Y26" s="102"/>
      <c r="Z26" s="102"/>
      <c r="AA26" s="102"/>
      <c r="AB26" s="102"/>
      <c r="AC26" s="102"/>
      <c r="AD26" s="102"/>
      <c r="AE26" s="102"/>
      <c r="AF26" s="102"/>
      <c r="AG26" s="102"/>
    </row>
    <row r="27" spans="1:34" ht="20.100000000000001" customHeight="1">
      <c r="A27" s="160" t="s">
        <v>16</v>
      </c>
      <c r="B27" s="161"/>
      <c r="C27" s="100"/>
      <c r="D27" s="102"/>
      <c r="E27" s="102"/>
      <c r="F27" s="102"/>
      <c r="G27" s="102"/>
      <c r="H27" s="102"/>
      <c r="I27" s="100"/>
      <c r="J27" s="102"/>
      <c r="K27" s="102"/>
      <c r="L27" s="102"/>
      <c r="M27" s="158"/>
      <c r="N27" s="158"/>
      <c r="O27" s="158"/>
      <c r="P27" s="158"/>
      <c r="Q27" s="158"/>
      <c r="R27" s="142"/>
      <c r="S27" s="142"/>
      <c r="T27" s="142"/>
      <c r="U27" s="142"/>
      <c r="V27" s="142"/>
      <c r="W27" s="142"/>
      <c r="X27" s="102"/>
      <c r="Y27" s="102"/>
      <c r="Z27" s="102"/>
      <c r="AA27" s="102"/>
      <c r="AB27" s="102"/>
      <c r="AC27" s="102"/>
      <c r="AD27" s="102"/>
      <c r="AE27" s="102"/>
      <c r="AF27" s="102"/>
      <c r="AG27" s="102"/>
      <c r="AH27" s="76" t="str">
        <f>+IF(COUNTBLANK(C27:AG27)&gt;27,"エラー（全て記入して下さい）","")</f>
        <v>エラー（全て記入して下さい）</v>
      </c>
    </row>
    <row r="28" spans="1:34" ht="20.100000000000001" customHeight="1">
      <c r="A28" s="162"/>
      <c r="B28" s="163"/>
      <c r="C28" s="100"/>
      <c r="D28" s="102"/>
      <c r="E28" s="102"/>
      <c r="F28" s="102"/>
      <c r="G28" s="102"/>
      <c r="H28" s="102"/>
      <c r="I28" s="100"/>
      <c r="J28" s="102"/>
      <c r="K28" s="102"/>
      <c r="L28" s="102"/>
      <c r="M28" s="158"/>
      <c r="N28" s="158"/>
      <c r="O28" s="158"/>
      <c r="P28" s="158"/>
      <c r="Q28" s="158"/>
      <c r="R28" s="142"/>
      <c r="S28" s="142"/>
      <c r="T28" s="142"/>
      <c r="U28" s="142"/>
      <c r="V28" s="142"/>
      <c r="W28" s="142"/>
      <c r="X28" s="102"/>
      <c r="Y28" s="102"/>
      <c r="Z28" s="102"/>
      <c r="AA28" s="102"/>
      <c r="AB28" s="102"/>
      <c r="AC28" s="102"/>
      <c r="AD28" s="102"/>
      <c r="AE28" s="102"/>
      <c r="AF28" s="102"/>
      <c r="AG28" s="102"/>
    </row>
    <row r="29" spans="1:34" ht="20.100000000000001" customHeight="1">
      <c r="A29" s="164"/>
      <c r="B29" s="165"/>
      <c r="C29" s="100"/>
      <c r="D29" s="102"/>
      <c r="E29" s="102"/>
      <c r="F29" s="102"/>
      <c r="G29" s="102"/>
      <c r="H29" s="102"/>
      <c r="I29" s="100"/>
      <c r="J29" s="102"/>
      <c r="K29" s="102"/>
      <c r="L29" s="102"/>
      <c r="M29" s="158"/>
      <c r="N29" s="158"/>
      <c r="O29" s="158"/>
      <c r="P29" s="158"/>
      <c r="Q29" s="158"/>
      <c r="R29" s="142"/>
      <c r="S29" s="142"/>
      <c r="T29" s="142"/>
      <c r="U29" s="142"/>
      <c r="V29" s="142"/>
      <c r="W29" s="142"/>
      <c r="X29" s="102"/>
      <c r="Y29" s="102"/>
      <c r="Z29" s="102"/>
      <c r="AA29" s="102"/>
      <c r="AB29" s="102"/>
      <c r="AC29" s="102"/>
      <c r="AD29" s="102"/>
      <c r="AE29" s="102"/>
      <c r="AF29" s="102"/>
      <c r="AG29" s="102"/>
    </row>
    <row r="30" spans="1:34" ht="20.100000000000001" customHeight="1">
      <c r="A30" s="173" t="s">
        <v>17</v>
      </c>
      <c r="B30" s="174"/>
      <c r="C30" s="175"/>
      <c r="D30" s="175"/>
      <c r="E30" s="175"/>
      <c r="F30" s="175"/>
      <c r="G30" s="175"/>
      <c r="H30" s="176"/>
      <c r="I30" s="187" t="s">
        <v>9</v>
      </c>
      <c r="J30" s="98"/>
      <c r="K30" s="98"/>
      <c r="L30" s="98"/>
      <c r="M30" s="95"/>
      <c r="N30" s="125"/>
      <c r="O30" s="125"/>
      <c r="P30" s="126"/>
      <c r="Q30" s="5" t="s">
        <v>20</v>
      </c>
      <c r="R30" s="181" t="s">
        <v>19</v>
      </c>
      <c r="S30" s="182"/>
      <c r="T30" s="182"/>
      <c r="U30" s="182"/>
      <c r="V30" s="182"/>
      <c r="W30" s="183"/>
      <c r="X30" s="166">
        <f>+M30+M31</f>
        <v>0</v>
      </c>
      <c r="Y30" s="167"/>
      <c r="Z30" s="167"/>
      <c r="AA30" s="167"/>
      <c r="AB30" s="167"/>
      <c r="AC30" s="167"/>
      <c r="AD30" s="167"/>
      <c r="AE30" s="167"/>
      <c r="AF30" s="167"/>
      <c r="AG30" s="170" t="s">
        <v>20</v>
      </c>
      <c r="AH30" s="76" t="str">
        <f>IF(X30=0,"エラー：指導教員数と学生数を入力してください。",IF(M30="","エラー（未記入）。0名ならば0と入力。",""))</f>
        <v>エラー：指導教員数と学生数を入力してください。</v>
      </c>
    </row>
    <row r="31" spans="1:34" ht="20.100000000000001" customHeight="1">
      <c r="A31" s="177"/>
      <c r="B31" s="178"/>
      <c r="C31" s="179"/>
      <c r="D31" s="179"/>
      <c r="E31" s="179"/>
      <c r="F31" s="179"/>
      <c r="G31" s="179"/>
      <c r="H31" s="180"/>
      <c r="I31" s="98" t="s">
        <v>18</v>
      </c>
      <c r="J31" s="98"/>
      <c r="K31" s="98"/>
      <c r="L31" s="98"/>
      <c r="M31" s="95"/>
      <c r="N31" s="125"/>
      <c r="O31" s="125"/>
      <c r="P31" s="126"/>
      <c r="Q31" s="6" t="s">
        <v>20</v>
      </c>
      <c r="R31" s="184"/>
      <c r="S31" s="185"/>
      <c r="T31" s="185"/>
      <c r="U31" s="185"/>
      <c r="V31" s="185"/>
      <c r="W31" s="186"/>
      <c r="X31" s="168"/>
      <c r="Y31" s="169"/>
      <c r="Z31" s="169"/>
      <c r="AA31" s="169"/>
      <c r="AB31" s="169"/>
      <c r="AC31" s="169"/>
      <c r="AD31" s="169"/>
      <c r="AE31" s="169"/>
      <c r="AF31" s="169"/>
      <c r="AG31" s="171"/>
      <c r="AH31" s="76" t="str">
        <f>+IF(M31="","エラー（未記入）。0名ならば0と入力。","")</f>
        <v>エラー（未記入）。0名ならば0と入力。</v>
      </c>
    </row>
    <row r="32" spans="1:34" ht="9.9499999999999993" customHeight="1"/>
    <row r="33" spans="1:66">
      <c r="A33" s="11" t="s">
        <v>51</v>
      </c>
      <c r="F33" s="47"/>
    </row>
    <row r="34" spans="1:66" ht="13.5" customHeight="1">
      <c r="A34" s="44" t="s">
        <v>62</v>
      </c>
      <c r="B34" s="14" t="s">
        <v>93</v>
      </c>
      <c r="G34" s="33" t="s">
        <v>94</v>
      </c>
      <c r="H34" s="33"/>
    </row>
    <row r="35" spans="1:66" ht="24.95" customHeight="1">
      <c r="A35" s="220" t="s">
        <v>95</v>
      </c>
      <c r="B35" s="203"/>
      <c r="C35" s="203"/>
      <c r="D35" s="204"/>
      <c r="E35" s="229"/>
      <c r="F35" s="230"/>
      <c r="G35" s="221" t="s">
        <v>135</v>
      </c>
      <c r="H35" s="104"/>
      <c r="I35" s="104"/>
      <c r="J35" s="104"/>
      <c r="K35" s="218" t="e">
        <f>+VLOOKUP($E35,DB!$A$3:$D$102,2,FALSE)</f>
        <v>#N/A</v>
      </c>
      <c r="L35" s="231"/>
      <c r="M35" s="231"/>
      <c r="N35" s="110" t="s">
        <v>143</v>
      </c>
      <c r="O35" s="222"/>
      <c r="P35" s="222"/>
      <c r="Q35" s="222"/>
      <c r="R35" s="218" t="e">
        <f>+VLOOKUP($E35,DB!$A$3:$D$102,3,FALSE)</f>
        <v>#N/A</v>
      </c>
      <c r="S35" s="219"/>
      <c r="T35" s="219"/>
      <c r="U35" s="219"/>
      <c r="V35" s="219"/>
      <c r="W35" s="219"/>
      <c r="X35" s="219"/>
      <c r="Y35" s="219"/>
      <c r="Z35" s="219"/>
      <c r="AA35" s="219"/>
      <c r="AB35" s="219"/>
      <c r="AC35" s="219"/>
      <c r="AD35" s="219"/>
      <c r="AE35" s="219"/>
      <c r="AF35" s="219"/>
      <c r="AG35" s="219"/>
      <c r="AH35" s="83" t="str">
        <f>+IF(E35="","エラー：地域要望番号未記入","")</f>
        <v>エラー：地域要望番号未記入</v>
      </c>
    </row>
    <row r="36" spans="1:66" ht="30" customHeight="1">
      <c r="A36" s="220" t="s">
        <v>144</v>
      </c>
      <c r="B36" s="203"/>
      <c r="C36" s="203"/>
      <c r="D36" s="204"/>
      <c r="E36" s="223" t="e">
        <f>+VLOOKUP($E35,DB!$A$3:$J$102,4,FALSE)</f>
        <v>#N/A</v>
      </c>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3"/>
    </row>
    <row r="37" spans="1:66" ht="15" customHeight="1">
      <c r="A37" s="220" t="s">
        <v>96</v>
      </c>
      <c r="B37" s="203"/>
      <c r="C37" s="203"/>
      <c r="D37" s="204"/>
      <c r="E37" s="188"/>
      <c r="F37" s="189"/>
      <c r="G37" s="189"/>
      <c r="H37" s="189"/>
      <c r="I37" s="189"/>
      <c r="J37" s="189"/>
      <c r="K37" s="189"/>
      <c r="L37" s="189"/>
      <c r="M37" s="189"/>
      <c r="N37" s="190"/>
      <c r="O37" s="191" t="e">
        <f>+VLOOKUP($E37,MDB!$A$2:$J$101,2,FALSE)</f>
        <v>#N/A</v>
      </c>
      <c r="P37" s="192"/>
      <c r="Q37" s="192"/>
      <c r="R37" s="192"/>
      <c r="S37" s="192"/>
      <c r="T37" s="192"/>
      <c r="U37" s="192"/>
      <c r="V37" s="192"/>
      <c r="W37" s="192"/>
      <c r="X37" s="192"/>
      <c r="Y37" s="192"/>
      <c r="Z37" s="192"/>
      <c r="AA37" s="192"/>
      <c r="AB37" s="192"/>
      <c r="AC37" s="192"/>
      <c r="AD37" s="192"/>
      <c r="AE37" s="192"/>
      <c r="AF37" s="192"/>
      <c r="AG37" s="193"/>
      <c r="AH37" s="76" t="str">
        <f>+IF(E37="","エラー：活動の類型未選択","")</f>
        <v>エラー：活動の類型未選択</v>
      </c>
      <c r="AU37" s="56"/>
      <c r="AV37" s="56"/>
      <c r="AW37" s="56"/>
      <c r="AX37" s="56"/>
      <c r="AY37" s="56"/>
      <c r="AZ37" s="56"/>
      <c r="BA37" s="56"/>
      <c r="BB37" s="56"/>
      <c r="BC37" s="56"/>
      <c r="BD37" s="56"/>
      <c r="BE37" s="56"/>
      <c r="BF37" s="56"/>
      <c r="BG37" s="56"/>
      <c r="BH37" s="56"/>
      <c r="BI37" s="56"/>
      <c r="BJ37" s="56"/>
      <c r="BK37" s="56"/>
      <c r="BL37" s="56"/>
      <c r="BM37" s="56"/>
      <c r="BN37" s="56"/>
    </row>
    <row r="38" spans="1:66" ht="15" customHeight="1">
      <c r="A38" s="220" t="s">
        <v>145</v>
      </c>
      <c r="B38" s="203"/>
      <c r="C38" s="203"/>
      <c r="D38" s="204"/>
      <c r="E38" s="216" t="s">
        <v>132</v>
      </c>
      <c r="F38" s="217"/>
      <c r="G38" s="240" t="str">
        <f>IF(E38="継続","継続の場合の通算採択回数","")</f>
        <v/>
      </c>
      <c r="H38" s="107"/>
      <c r="I38" s="107"/>
      <c r="J38" s="107"/>
      <c r="K38" s="107"/>
      <c r="L38" s="107"/>
      <c r="M38" s="107"/>
      <c r="N38" s="107"/>
      <c r="O38" s="108"/>
      <c r="P38" s="238"/>
      <c r="Q38" s="239"/>
      <c r="R38" s="62" t="str">
        <f>IF(E38="継続","回","")</f>
        <v/>
      </c>
      <c r="AH38" s="76" t="str">
        <f>IF(AND(E38="継続",P38=0),"エラー：通算採択回数が未入力",IF(E38="","エラー：継続・新規未選択",""))</f>
        <v/>
      </c>
      <c r="AI38" s="52"/>
      <c r="AJ38" s="52"/>
      <c r="AK38" s="53"/>
      <c r="AL38" s="54"/>
      <c r="AM38" s="54"/>
      <c r="AN38" s="55"/>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row>
    <row r="39" spans="1:66" ht="9.9499999999999993" customHeight="1">
      <c r="AO39" s="8"/>
    </row>
    <row r="40" spans="1:66" s="9" customFormat="1" ht="13.5" customHeight="1">
      <c r="A40" s="44" t="s">
        <v>21</v>
      </c>
      <c r="B40" s="14" t="s">
        <v>186</v>
      </c>
      <c r="G40" s="34"/>
      <c r="R40" s="34" t="s">
        <v>79</v>
      </c>
      <c r="AH40" s="80"/>
    </row>
    <row r="41" spans="1:66" ht="120" customHeight="1">
      <c r="A41" s="11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4"/>
      <c r="AH41" s="75" t="str">
        <f>+IF(AD42&gt;300,"エラー：300文字を超えています","")</f>
        <v/>
      </c>
    </row>
    <row r="42" spans="1:66" ht="9.9499999999999993" customHeight="1">
      <c r="AD42" s="88">
        <f>LEN(SUBSTITUTE(A41,CHAR(10),""))</f>
        <v>0</v>
      </c>
      <c r="AE42" s="88"/>
      <c r="AG42" s="18" t="s">
        <v>34</v>
      </c>
      <c r="AO42" s="8"/>
    </row>
    <row r="43" spans="1:66" ht="13.5" customHeight="1">
      <c r="A43" s="44" t="s">
        <v>80</v>
      </c>
      <c r="B43" s="14" t="s">
        <v>35</v>
      </c>
      <c r="G43" s="34" t="s">
        <v>81</v>
      </c>
    </row>
    <row r="44" spans="1:66">
      <c r="B44" s="10" t="s">
        <v>36</v>
      </c>
      <c r="G44" s="33" t="s">
        <v>82</v>
      </c>
    </row>
    <row r="45" spans="1:66">
      <c r="B45" s="10"/>
      <c r="G45" s="33" t="s">
        <v>83</v>
      </c>
    </row>
    <row r="46" spans="1:66" ht="129.94999999999999" customHeight="1">
      <c r="A46" s="17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4"/>
      <c r="AH46" s="75" t="str">
        <f>+IF(AD47&gt;300,"エラー：300文字を超えています","")</f>
        <v/>
      </c>
    </row>
    <row r="47" spans="1:66" ht="9.9499999999999993" customHeight="1">
      <c r="AD47" s="88">
        <f>LEN(SUBSTITUTE(A46,CHAR(10),""))</f>
        <v>0</v>
      </c>
      <c r="AE47" s="88"/>
      <c r="AG47" s="18" t="s">
        <v>34</v>
      </c>
      <c r="AO47" s="8"/>
    </row>
    <row r="48" spans="1:66" ht="13.5" customHeight="1">
      <c r="A48" s="44" t="s">
        <v>84</v>
      </c>
      <c r="B48" s="14" t="s">
        <v>187</v>
      </c>
      <c r="I48" s="35"/>
      <c r="K48" s="35"/>
      <c r="O48" s="35" t="s">
        <v>136</v>
      </c>
    </row>
    <row r="49" spans="1:41" ht="99.95" customHeight="1">
      <c r="A49" s="17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4"/>
      <c r="AH49" s="75" t="str">
        <f>+IF(AD50&gt;250,"エラー：250文字を超えています","")</f>
        <v/>
      </c>
    </row>
    <row r="50" spans="1:41" ht="9.9499999999999993" customHeight="1">
      <c r="AD50" s="88">
        <f>LEN(SUBSTITUTE(A49,CHAR(10),""))</f>
        <v>0</v>
      </c>
      <c r="AE50" s="88"/>
      <c r="AG50" s="18" t="s">
        <v>34</v>
      </c>
      <c r="AO50" s="8"/>
    </row>
    <row r="51" spans="1:41" ht="13.5" customHeight="1">
      <c r="A51" s="44" t="s">
        <v>85</v>
      </c>
      <c r="B51" s="14" t="s">
        <v>188</v>
      </c>
      <c r="C51" s="7"/>
      <c r="D51" s="7"/>
      <c r="E51" s="7"/>
      <c r="F51" s="7"/>
      <c r="J51" s="33"/>
      <c r="P51" s="33" t="s">
        <v>86</v>
      </c>
    </row>
    <row r="52" spans="1:41" ht="60" customHeight="1">
      <c r="A52" s="115"/>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4"/>
      <c r="AH52" s="75" t="str">
        <f>+IF(AD53&gt;150,"エラー：150文字を超えています","")</f>
        <v/>
      </c>
    </row>
    <row r="53" spans="1:41" ht="9.9499999999999993" customHeight="1">
      <c r="AD53" s="88">
        <f>LEN(SUBSTITUTE(A52,CHAR(10),""))</f>
        <v>0</v>
      </c>
      <c r="AE53" s="88"/>
      <c r="AG53" s="18" t="s">
        <v>34</v>
      </c>
      <c r="AO53" s="8"/>
    </row>
    <row r="54" spans="1:41" ht="13.5" customHeight="1">
      <c r="A54" s="46" t="s">
        <v>24</v>
      </c>
      <c r="B54" s="14" t="s">
        <v>189</v>
      </c>
      <c r="L54" s="35" t="s">
        <v>87</v>
      </c>
    </row>
    <row r="55" spans="1:41" ht="13.5" customHeight="1">
      <c r="A55" s="46"/>
      <c r="B55" s="14"/>
      <c r="L55" s="35" t="s">
        <v>88</v>
      </c>
    </row>
    <row r="56" spans="1:41" ht="99.95" customHeight="1">
      <c r="A56" s="115"/>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4"/>
      <c r="AH56" s="75" t="str">
        <f>+IF(AD57&gt;250,"エラー：250文字を超えています","")</f>
        <v/>
      </c>
    </row>
    <row r="57" spans="1:41" ht="9.9499999999999993" customHeight="1">
      <c r="AD57" s="88">
        <f>+LEN(A56)</f>
        <v>0</v>
      </c>
      <c r="AE57" s="88"/>
      <c r="AG57" s="18" t="s">
        <v>34</v>
      </c>
      <c r="AO57" s="8"/>
    </row>
    <row r="58" spans="1:41" ht="13.5" customHeight="1">
      <c r="A58" s="46" t="s">
        <v>25</v>
      </c>
      <c r="B58" s="14" t="s">
        <v>190</v>
      </c>
      <c r="L58" s="35" t="s">
        <v>137</v>
      </c>
      <c r="M58" s="35"/>
    </row>
    <row r="59" spans="1:41" ht="75" customHeight="1">
      <c r="A59" s="232"/>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4"/>
      <c r="AH59" s="75" t="str">
        <f>+IF(AD60&gt;200,"エラー：200文字を超えています","")</f>
        <v/>
      </c>
    </row>
    <row r="60" spans="1:41" ht="9.9499999999999993" customHeight="1">
      <c r="AD60" s="88">
        <f>LEN(SUBSTITUTE(A59,CHAR(10),""))</f>
        <v>0</v>
      </c>
      <c r="AE60" s="88"/>
      <c r="AG60" s="18" t="s">
        <v>34</v>
      </c>
      <c r="AO60" s="8"/>
    </row>
    <row r="61" spans="1:41" ht="13.5" customHeight="1">
      <c r="A61" s="46" t="s">
        <v>26</v>
      </c>
      <c r="B61" s="14" t="s">
        <v>194</v>
      </c>
      <c r="C61" s="9"/>
      <c r="I61" s="33"/>
      <c r="N61" s="33" t="s">
        <v>89</v>
      </c>
    </row>
    <row r="62" spans="1:41" ht="69.95" customHeight="1">
      <c r="A62" s="115"/>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4"/>
      <c r="AH62" s="75" t="str">
        <f>+IF(AD63&gt;200,"エラー：200文字を超えています","")</f>
        <v/>
      </c>
    </row>
    <row r="63" spans="1:41" ht="9.9499999999999993" customHeight="1">
      <c r="AD63" s="88">
        <f>LEN(SUBSTITUTE(A62,CHAR(10),""))</f>
        <v>0</v>
      </c>
      <c r="AE63" s="88"/>
      <c r="AG63" s="18" t="s">
        <v>34</v>
      </c>
      <c r="AO63" s="8"/>
    </row>
    <row r="64" spans="1:41" ht="13.5" customHeight="1">
      <c r="A64" s="44" t="s">
        <v>90</v>
      </c>
      <c r="B64" s="14" t="s">
        <v>193</v>
      </c>
      <c r="I64" s="33"/>
      <c r="M64" s="33" t="s">
        <v>89</v>
      </c>
    </row>
    <row r="65" spans="1:53" ht="69.95" customHeight="1">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4"/>
      <c r="AH65" s="75" t="str">
        <f>+IF(AD66&gt;200,"エラー：200文字を超えています","")</f>
        <v/>
      </c>
    </row>
    <row r="66" spans="1:53" ht="9.9499999999999993" customHeight="1">
      <c r="AD66" s="88">
        <f>LEN(SUBSTITUTE(A65,CHAR(10),""))</f>
        <v>0</v>
      </c>
      <c r="AE66" s="88"/>
      <c r="AG66" s="18" t="s">
        <v>34</v>
      </c>
      <c r="AO66" s="8"/>
    </row>
    <row r="67" spans="1:53" ht="13.5" customHeight="1">
      <c r="A67" s="44" t="s">
        <v>91</v>
      </c>
      <c r="B67" s="14" t="s">
        <v>192</v>
      </c>
      <c r="I67" s="33"/>
      <c r="L67" s="33" t="s">
        <v>195</v>
      </c>
    </row>
    <row r="68" spans="1:53" ht="75" customHeight="1">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4"/>
      <c r="AH68" s="75" t="str">
        <f>+IF(AD69&gt;200,"エラー：200文字を超えています","")</f>
        <v/>
      </c>
    </row>
    <row r="69" spans="1:53" ht="9.9499999999999993" customHeight="1">
      <c r="AD69" s="88">
        <f>LEN(SUBSTITUTE(A68,CHAR(10),""))</f>
        <v>0</v>
      </c>
      <c r="AE69" s="88"/>
      <c r="AG69" s="18" t="s">
        <v>34</v>
      </c>
      <c r="AO69" s="8"/>
    </row>
    <row r="70" spans="1:53" ht="13.5" customHeight="1">
      <c r="A70" s="44" t="s">
        <v>92</v>
      </c>
      <c r="B70" s="14" t="s">
        <v>191</v>
      </c>
      <c r="J70" s="39" t="s">
        <v>147</v>
      </c>
      <c r="K70" s="33"/>
    </row>
    <row r="71" spans="1:53" ht="75" customHeight="1">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4"/>
      <c r="AH71" s="75" t="str">
        <f>+IF(AD72&gt;200,"エラー：200文字を超えています","")</f>
        <v/>
      </c>
    </row>
    <row r="72" spans="1:53" ht="9.9499999999999993" customHeight="1">
      <c r="AD72" s="88">
        <f>LEN(SUBSTITUTE(A71,CHAR(10),""))</f>
        <v>0</v>
      </c>
      <c r="AE72" s="88"/>
      <c r="AG72" s="18" t="s">
        <v>34</v>
      </c>
      <c r="AO72" s="8"/>
    </row>
    <row r="73" spans="1:53" s="13" customFormat="1" ht="13.5" customHeight="1">
      <c r="A73" s="57" t="s">
        <v>148</v>
      </c>
      <c r="B73" s="14" t="s">
        <v>27</v>
      </c>
      <c r="J73" s="49"/>
      <c r="K73" s="61" t="s">
        <v>76</v>
      </c>
      <c r="AH73" s="81"/>
    </row>
    <row r="74" spans="1:53" s="13" customFormat="1" ht="20.100000000000001" customHeight="1">
      <c r="A74" s="4" t="s">
        <v>47</v>
      </c>
      <c r="B74" s="25"/>
      <c r="C74" s="66"/>
      <c r="D74" s="28"/>
      <c r="E74" s="26"/>
      <c r="F74" s="29" t="s">
        <v>49</v>
      </c>
      <c r="G74" s="243" t="s">
        <v>48</v>
      </c>
      <c r="H74" s="244"/>
      <c r="I74" s="30" t="s">
        <v>28</v>
      </c>
      <c r="J74" s="26"/>
      <c r="K74" s="26"/>
      <c r="L74" s="26"/>
      <c r="M74" s="26"/>
      <c r="N74" s="96"/>
      <c r="O74" s="96"/>
      <c r="P74" s="31" t="s">
        <v>50</v>
      </c>
      <c r="AH74" s="84" t="str">
        <f>+IF(OR(C74=0,N74=0)=TRUE,"エラー（"&amp;IF(C74=0,"回数または頻度を記入・選択してください。","")&amp;IF(N74=0,"延べ活動人数を記入して下さい。","")&amp;")","")</f>
        <v>エラー（回数または頻度を記入・選択してください。延べ活動人数を記入して下さい。)</v>
      </c>
    </row>
    <row r="75" spans="1:53">
      <c r="A75" s="137" t="s">
        <v>54</v>
      </c>
      <c r="B75" s="203"/>
      <c r="C75" s="203"/>
      <c r="D75" s="203"/>
      <c r="E75" s="203"/>
      <c r="F75" s="203"/>
      <c r="G75" s="203"/>
      <c r="H75" s="204"/>
      <c r="I75" s="137" t="s">
        <v>55</v>
      </c>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9"/>
    </row>
    <row r="76" spans="1:53" ht="20.100000000000001" customHeight="1">
      <c r="A76" s="205" t="s">
        <v>149</v>
      </c>
      <c r="B76" s="206"/>
      <c r="C76" s="206"/>
      <c r="D76" s="206"/>
      <c r="E76" s="206"/>
      <c r="F76" s="206"/>
      <c r="G76" s="206"/>
      <c r="H76" s="207"/>
      <c r="I76" s="194" t="s">
        <v>281</v>
      </c>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6"/>
      <c r="AH76" s="85" t="str">
        <f>+IF(OR(A76="",I76="")=TRUE,"エラー：活動時期または内容を記入して下さい","")</f>
        <v/>
      </c>
      <c r="AI76" s="86"/>
      <c r="AJ76" s="86"/>
      <c r="AK76" s="86"/>
      <c r="AL76" s="86"/>
      <c r="AM76" s="86"/>
      <c r="AN76" s="86"/>
      <c r="AO76" s="86"/>
      <c r="AP76" s="86"/>
      <c r="AQ76" s="86"/>
      <c r="AR76" s="86"/>
      <c r="AS76" s="86"/>
      <c r="AT76" s="86"/>
      <c r="AU76" s="86"/>
      <c r="AV76" s="86"/>
      <c r="AW76" s="86"/>
      <c r="AX76" s="86"/>
      <c r="AY76" s="86"/>
      <c r="AZ76" s="86"/>
      <c r="BA76" s="86"/>
    </row>
    <row r="77" spans="1:53" ht="20.100000000000001" customHeight="1">
      <c r="A77" s="208"/>
      <c r="B77" s="209"/>
      <c r="C77" s="209"/>
      <c r="D77" s="209"/>
      <c r="E77" s="209"/>
      <c r="F77" s="209"/>
      <c r="G77" s="209"/>
      <c r="H77" s="210"/>
      <c r="I77" s="197"/>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9"/>
      <c r="AH77" s="87"/>
      <c r="AI77" s="86"/>
      <c r="AJ77" s="86"/>
      <c r="AK77" s="86"/>
      <c r="AL77" s="86"/>
      <c r="AM77" s="86"/>
      <c r="AN77" s="86"/>
      <c r="AO77" s="86"/>
      <c r="AP77" s="86"/>
      <c r="AQ77" s="86"/>
      <c r="AR77" s="86"/>
      <c r="AS77" s="86"/>
      <c r="AT77" s="86"/>
      <c r="AU77" s="86"/>
      <c r="AV77" s="86"/>
      <c r="AW77" s="86"/>
      <c r="AX77" s="86"/>
      <c r="AY77" s="86"/>
      <c r="AZ77" s="86"/>
      <c r="BA77" s="86"/>
    </row>
    <row r="78" spans="1:53" ht="20.100000000000001" customHeight="1">
      <c r="A78" s="208"/>
      <c r="B78" s="209"/>
      <c r="C78" s="209"/>
      <c r="D78" s="209"/>
      <c r="E78" s="209"/>
      <c r="F78" s="209"/>
      <c r="G78" s="209"/>
      <c r="H78" s="210"/>
      <c r="I78" s="197"/>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9"/>
      <c r="AH78" s="87"/>
      <c r="AI78" s="86"/>
      <c r="AJ78" s="86"/>
      <c r="AK78" s="86"/>
      <c r="AL78" s="86"/>
      <c r="AM78" s="86"/>
      <c r="AN78" s="86"/>
      <c r="AO78" s="86"/>
      <c r="AP78" s="86"/>
      <c r="AQ78" s="86"/>
      <c r="AR78" s="86"/>
      <c r="AS78" s="86"/>
      <c r="AT78" s="86"/>
      <c r="AU78" s="86"/>
      <c r="AV78" s="86"/>
      <c r="AW78" s="86"/>
      <c r="AX78" s="86"/>
      <c r="AY78" s="86"/>
      <c r="AZ78" s="86"/>
      <c r="BA78" s="86"/>
    </row>
    <row r="79" spans="1:53" ht="20.100000000000001" customHeight="1">
      <c r="A79" s="208"/>
      <c r="B79" s="209"/>
      <c r="C79" s="209"/>
      <c r="D79" s="209"/>
      <c r="E79" s="209"/>
      <c r="F79" s="209"/>
      <c r="G79" s="209"/>
      <c r="H79" s="210"/>
      <c r="I79" s="197"/>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9"/>
      <c r="AH79" s="87"/>
      <c r="AI79" s="86"/>
      <c r="AJ79" s="86"/>
      <c r="AK79" s="86"/>
      <c r="AL79" s="86"/>
      <c r="AM79" s="86"/>
      <c r="AN79" s="86"/>
      <c r="AO79" s="86"/>
      <c r="AP79" s="86"/>
      <c r="AQ79" s="86"/>
      <c r="AR79" s="86"/>
      <c r="AS79" s="86"/>
      <c r="AT79" s="86"/>
      <c r="AU79" s="86"/>
      <c r="AV79" s="86"/>
      <c r="AW79" s="86"/>
      <c r="AX79" s="86"/>
      <c r="AY79" s="86"/>
      <c r="AZ79" s="86"/>
      <c r="BA79" s="86"/>
    </row>
    <row r="80" spans="1:53" ht="20.100000000000001" customHeight="1">
      <c r="A80" s="208"/>
      <c r="B80" s="209"/>
      <c r="C80" s="209"/>
      <c r="D80" s="209"/>
      <c r="E80" s="209"/>
      <c r="F80" s="209"/>
      <c r="G80" s="209"/>
      <c r="H80" s="210"/>
      <c r="I80" s="197"/>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9"/>
      <c r="AH80" s="87"/>
      <c r="AI80" s="86"/>
      <c r="AJ80" s="86"/>
      <c r="AK80" s="86"/>
      <c r="AL80" s="86"/>
      <c r="AM80" s="86"/>
      <c r="AN80" s="86"/>
      <c r="AO80" s="86"/>
      <c r="AP80" s="86"/>
      <c r="AQ80" s="86"/>
      <c r="AR80" s="86"/>
      <c r="AS80" s="86"/>
      <c r="AT80" s="86"/>
      <c r="AU80" s="86"/>
      <c r="AV80" s="86"/>
      <c r="AW80" s="86"/>
      <c r="AX80" s="86"/>
      <c r="AY80" s="86"/>
      <c r="AZ80" s="86"/>
      <c r="BA80" s="86"/>
    </row>
    <row r="81" spans="1:53" ht="20.100000000000001" customHeight="1">
      <c r="A81" s="211"/>
      <c r="B81" s="212"/>
      <c r="C81" s="212"/>
      <c r="D81" s="212"/>
      <c r="E81" s="212"/>
      <c r="F81" s="212"/>
      <c r="G81" s="212"/>
      <c r="H81" s="213"/>
      <c r="I81" s="200"/>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2"/>
      <c r="AH81" s="87"/>
      <c r="AI81" s="86"/>
      <c r="AJ81" s="86"/>
      <c r="AK81" s="86"/>
      <c r="AL81" s="86"/>
      <c r="AM81" s="86"/>
      <c r="AN81" s="86"/>
      <c r="AO81" s="86"/>
      <c r="AP81" s="86"/>
      <c r="AQ81" s="86"/>
      <c r="AR81" s="86"/>
      <c r="AS81" s="86"/>
      <c r="AT81" s="86"/>
      <c r="AU81" s="86"/>
      <c r="AV81" s="86"/>
      <c r="AW81" s="86"/>
      <c r="AX81" s="86"/>
      <c r="AY81" s="86"/>
      <c r="AZ81" s="86"/>
      <c r="BA81" s="86"/>
    </row>
    <row r="82" spans="1:53" ht="9.9499999999999993" customHeight="1"/>
    <row r="83" spans="1:53" ht="13.5" customHeight="1">
      <c r="A83" t="s">
        <v>150</v>
      </c>
    </row>
    <row r="84" spans="1:53" s="48" customFormat="1" ht="20.100000000000001" customHeight="1">
      <c r="A84" s="60" t="s">
        <v>172</v>
      </c>
      <c r="AH84" s="78"/>
      <c r="AI84"/>
      <c r="AJ84"/>
      <c r="AK84"/>
      <c r="AL84"/>
    </row>
    <row r="85" spans="1:53" ht="13.5" customHeight="1">
      <c r="A85" s="39" t="s">
        <v>176</v>
      </c>
    </row>
    <row r="86" spans="1:53" ht="13.5" customHeight="1">
      <c r="B86" s="11" t="str">
        <f>+IF(AH38&gt;1,"&lt;事前研修会参加希望について選択してください&gt;","")</f>
        <v>&lt;事前研修会参加希望について選択してください&gt;</v>
      </c>
    </row>
    <row r="87" spans="1:53" ht="13.5" customHeight="1">
      <c r="B87" s="236" t="s">
        <v>175</v>
      </c>
      <c r="C87" s="241"/>
      <c r="D87" s="241"/>
      <c r="E87" s="241"/>
      <c r="F87" s="241"/>
      <c r="G87" s="241"/>
      <c r="H87" s="241"/>
      <c r="I87" s="242"/>
      <c r="J87" s="242"/>
      <c r="K87" s="242"/>
      <c r="L87" s="242"/>
      <c r="M87" s="242"/>
      <c r="O87" s="64" t="s">
        <v>280</v>
      </c>
      <c r="AH87" s="76"/>
    </row>
    <row r="88" spans="1:53" ht="13.5" customHeight="1">
      <c r="B88" s="63" t="str">
        <f>+IF(AND(Option!C7&lt;=2,B87="参加を希望しない"),"NG!! ↑「以下の日程で参加を希望する」に変更してください。","")</f>
        <v/>
      </c>
      <c r="AH88" s="76" t="str">
        <f>+IF(COUNTIF(B88,"NG*")&gt;0,"エラー：事前研修会に必ず参加してください。","")</f>
        <v/>
      </c>
    </row>
    <row r="89" spans="1:53" ht="13.5" customHeight="1">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row>
    <row r="90" spans="1:53" ht="13.5" customHeight="1">
      <c r="B90" s="67"/>
      <c r="C90" s="67"/>
      <c r="D90" s="235">
        <f>+DB!$G3</f>
        <v>43630</v>
      </c>
      <c r="E90" s="236"/>
      <c r="F90" s="236"/>
      <c r="G90" s="237" t="str">
        <f>+DB!$H3</f>
        <v>（金）</v>
      </c>
      <c r="H90" s="237"/>
      <c r="I90" s="67"/>
      <c r="J90" s="67"/>
      <c r="K90" s="67"/>
      <c r="L90" s="67"/>
      <c r="M90" s="235">
        <f>+DB!$G4</f>
        <v>43631</v>
      </c>
      <c r="N90" s="236"/>
      <c r="O90" s="236"/>
      <c r="P90" s="237" t="str">
        <f>+DB!$H4</f>
        <v>（土）</v>
      </c>
      <c r="Q90" s="237"/>
      <c r="R90" s="67"/>
      <c r="S90" s="67"/>
      <c r="T90" s="67"/>
      <c r="U90" s="67"/>
      <c r="V90" s="68" t="s">
        <v>164</v>
      </c>
      <c r="W90" s="68"/>
      <c r="X90" s="67"/>
      <c r="Y90" s="67"/>
      <c r="Z90" s="67"/>
      <c r="AA90" s="67"/>
      <c r="AB90" s="67"/>
      <c r="AC90" s="67"/>
      <c r="AD90" s="67"/>
      <c r="AE90" s="67"/>
    </row>
    <row r="91" spans="1:53" ht="13.5" customHeight="1">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row>
    <row r="92" spans="1:53" ht="9.9499999999999993" customHeight="1"/>
    <row r="93" spans="1:53">
      <c r="A93" s="15" t="s">
        <v>170</v>
      </c>
      <c r="F93" s="33" t="s">
        <v>29</v>
      </c>
    </row>
    <row r="94" spans="1:53">
      <c r="A94" s="16" t="s">
        <v>138</v>
      </c>
    </row>
    <row r="95" spans="1:53" ht="13.5" customHeight="1">
      <c r="A95" s="109"/>
      <c r="B95" s="109"/>
      <c r="C95" s="109"/>
      <c r="D95" s="109"/>
      <c r="E95" s="109"/>
      <c r="F95" s="109"/>
      <c r="G95" s="110" t="s">
        <v>38</v>
      </c>
      <c r="H95" s="110"/>
      <c r="I95" s="110"/>
      <c r="J95" s="110"/>
      <c r="K95" s="110"/>
      <c r="L95" s="110"/>
      <c r="M95" s="110" t="s">
        <v>56</v>
      </c>
      <c r="N95" s="110"/>
      <c r="O95" s="110"/>
      <c r="P95" s="110"/>
      <c r="Q95" s="110"/>
      <c r="R95" s="110"/>
      <c r="S95" s="110"/>
      <c r="T95" s="110"/>
      <c r="U95" s="110"/>
      <c r="V95" s="110"/>
      <c r="W95" s="110"/>
      <c r="X95" s="110"/>
      <c r="Y95" s="110"/>
      <c r="Z95" s="110"/>
      <c r="AA95" s="110"/>
      <c r="AB95" s="110"/>
      <c r="AC95" s="110"/>
      <c r="AD95" s="110"/>
      <c r="AE95" s="110"/>
      <c r="AF95" s="110"/>
      <c r="AG95" s="110"/>
    </row>
    <row r="96" spans="1:53" ht="20.100000000000001" customHeight="1">
      <c r="A96" s="110" t="s">
        <v>37</v>
      </c>
      <c r="B96" s="103"/>
      <c r="C96" s="103"/>
      <c r="D96" s="103"/>
      <c r="E96" s="103"/>
      <c r="F96" s="103"/>
      <c r="G96" s="123"/>
      <c r="H96" s="123"/>
      <c r="I96" s="123"/>
      <c r="J96" s="123"/>
      <c r="K96" s="123"/>
      <c r="L96" s="123"/>
      <c r="M96" s="100"/>
      <c r="N96" s="102"/>
      <c r="O96" s="102"/>
      <c r="P96" s="102"/>
      <c r="Q96" s="102"/>
      <c r="R96" s="102"/>
      <c r="S96" s="102"/>
      <c r="T96" s="102"/>
      <c r="U96" s="102"/>
      <c r="V96" s="102"/>
      <c r="W96" s="102"/>
      <c r="X96" s="102"/>
      <c r="Y96" s="102"/>
      <c r="Z96" s="102"/>
      <c r="AA96" s="102"/>
      <c r="AB96" s="102"/>
      <c r="AC96" s="102"/>
      <c r="AD96" s="102"/>
      <c r="AE96" s="102"/>
      <c r="AF96" s="102"/>
      <c r="AG96" s="102"/>
    </row>
    <row r="97" spans="1:34" ht="20.100000000000001" customHeight="1">
      <c r="A97" s="116" t="s">
        <v>42</v>
      </c>
      <c r="B97" s="116"/>
      <c r="C97" s="116"/>
      <c r="D97" s="116"/>
      <c r="E97" s="116"/>
      <c r="F97" s="116"/>
      <c r="G97" s="132"/>
      <c r="H97" s="132"/>
      <c r="I97" s="132"/>
      <c r="J97" s="132"/>
      <c r="K97" s="132"/>
      <c r="L97" s="132"/>
      <c r="M97" s="140"/>
      <c r="N97" s="141"/>
      <c r="O97" s="141"/>
      <c r="P97" s="141"/>
      <c r="Q97" s="141"/>
      <c r="R97" s="141"/>
      <c r="S97" s="141"/>
      <c r="T97" s="141"/>
      <c r="U97" s="141"/>
      <c r="V97" s="141"/>
      <c r="W97" s="141"/>
      <c r="X97" s="141"/>
      <c r="Y97" s="141"/>
      <c r="Z97" s="141"/>
      <c r="AA97" s="141"/>
      <c r="AB97" s="141"/>
      <c r="AC97" s="141"/>
      <c r="AD97" s="141"/>
      <c r="AE97" s="141"/>
      <c r="AF97" s="141"/>
      <c r="AG97" s="141"/>
    </row>
    <row r="98" spans="1:34" ht="13.5" customHeight="1">
      <c r="A98" s="117" t="s">
        <v>43</v>
      </c>
      <c r="B98" s="117"/>
      <c r="C98" s="117"/>
      <c r="D98" s="117"/>
      <c r="E98" s="117"/>
      <c r="F98" s="117"/>
      <c r="G98" s="135">
        <f>+SUM(G96:L97)</f>
        <v>0</v>
      </c>
      <c r="H98" s="135"/>
      <c r="I98" s="135"/>
      <c r="J98" s="135"/>
      <c r="K98" s="135"/>
      <c r="L98" s="135"/>
      <c r="M98" s="136"/>
      <c r="N98" s="136"/>
      <c r="O98" s="136"/>
      <c r="P98" s="136"/>
      <c r="Q98" s="136"/>
      <c r="R98" s="136"/>
      <c r="S98" s="136"/>
      <c r="T98" s="136"/>
      <c r="U98" s="136"/>
      <c r="V98" s="136"/>
      <c r="W98" s="136"/>
      <c r="X98" s="136"/>
      <c r="Y98" s="136"/>
      <c r="Z98" s="136"/>
      <c r="AA98" s="136"/>
      <c r="AB98" s="136"/>
      <c r="AC98" s="136"/>
      <c r="AD98" s="136"/>
      <c r="AE98" s="136"/>
      <c r="AF98" s="136"/>
      <c r="AG98" s="136"/>
      <c r="AH98" s="75" t="str">
        <f>IF(G109&lt;&gt;G98,"エラー：収支が合致していません！","")</f>
        <v/>
      </c>
    </row>
    <row r="99" spans="1:34">
      <c r="A99" s="38" t="s">
        <v>67</v>
      </c>
    </row>
    <row r="100" spans="1:34">
      <c r="A100" s="39" t="s">
        <v>53</v>
      </c>
    </row>
    <row r="101" spans="1:34" ht="9.9499999999999993" customHeight="1"/>
    <row r="102" spans="1:34">
      <c r="A102" s="11" t="s">
        <v>139</v>
      </c>
    </row>
    <row r="103" spans="1:34" ht="13.5" customHeight="1">
      <c r="A103" s="109"/>
      <c r="B103" s="109"/>
      <c r="C103" s="109"/>
      <c r="D103" s="109"/>
      <c r="E103" s="109"/>
      <c r="F103" s="109"/>
      <c r="G103" s="110" t="s">
        <v>38</v>
      </c>
      <c r="H103" s="110"/>
      <c r="I103" s="110"/>
      <c r="J103" s="110"/>
      <c r="K103" s="110"/>
      <c r="L103" s="110"/>
      <c r="M103" s="110" t="s">
        <v>56</v>
      </c>
      <c r="N103" s="110"/>
      <c r="O103" s="110"/>
      <c r="P103" s="110"/>
      <c r="Q103" s="110"/>
      <c r="R103" s="110"/>
      <c r="S103" s="110"/>
      <c r="T103" s="110"/>
      <c r="U103" s="110"/>
      <c r="V103" s="110"/>
      <c r="W103" s="110"/>
      <c r="X103" s="110"/>
      <c r="Y103" s="110"/>
      <c r="Z103" s="110"/>
      <c r="AA103" s="110"/>
      <c r="AB103" s="110"/>
      <c r="AC103" s="110"/>
      <c r="AD103" s="110"/>
      <c r="AE103" s="110"/>
      <c r="AF103" s="110"/>
      <c r="AG103" s="110"/>
    </row>
    <row r="104" spans="1:34" ht="20.100000000000001" customHeight="1">
      <c r="A104" s="120" t="s">
        <v>39</v>
      </c>
      <c r="B104" s="120"/>
      <c r="C104" s="120"/>
      <c r="D104" s="120"/>
      <c r="E104" s="120"/>
      <c r="F104" s="120"/>
      <c r="G104" s="123"/>
      <c r="H104" s="123"/>
      <c r="I104" s="123"/>
      <c r="J104" s="123"/>
      <c r="K104" s="123"/>
      <c r="L104" s="123"/>
      <c r="M104" s="121"/>
      <c r="N104" s="122"/>
      <c r="O104" s="122"/>
      <c r="P104" s="122"/>
      <c r="Q104" s="122"/>
      <c r="R104" s="122"/>
      <c r="S104" s="122"/>
      <c r="T104" s="122"/>
      <c r="U104" s="122"/>
      <c r="V104" s="122"/>
      <c r="W104" s="122"/>
      <c r="X104" s="122"/>
      <c r="Y104" s="122"/>
      <c r="Z104" s="122"/>
      <c r="AA104" s="122"/>
      <c r="AB104" s="122"/>
      <c r="AC104" s="122"/>
      <c r="AD104" s="122"/>
      <c r="AE104" s="122"/>
      <c r="AF104" s="122"/>
      <c r="AG104" s="122"/>
    </row>
    <row r="105" spans="1:34" ht="20.100000000000001" customHeight="1">
      <c r="A105" s="120" t="s">
        <v>40</v>
      </c>
      <c r="B105" s="120"/>
      <c r="C105" s="120"/>
      <c r="D105" s="120"/>
      <c r="E105" s="120"/>
      <c r="F105" s="120"/>
      <c r="G105" s="123"/>
      <c r="H105" s="123"/>
      <c r="I105" s="123"/>
      <c r="J105" s="123"/>
      <c r="K105" s="123"/>
      <c r="L105" s="123"/>
      <c r="M105" s="121"/>
      <c r="N105" s="122"/>
      <c r="O105" s="122"/>
      <c r="P105" s="122"/>
      <c r="Q105" s="122"/>
      <c r="R105" s="122"/>
      <c r="S105" s="122"/>
      <c r="T105" s="122"/>
      <c r="U105" s="122"/>
      <c r="V105" s="122"/>
      <c r="W105" s="122"/>
      <c r="X105" s="122"/>
      <c r="Y105" s="122"/>
      <c r="Z105" s="122"/>
      <c r="AA105" s="122"/>
      <c r="AB105" s="122"/>
      <c r="AC105" s="122"/>
      <c r="AD105" s="122"/>
      <c r="AE105" s="122"/>
      <c r="AF105" s="122"/>
      <c r="AG105" s="122"/>
    </row>
    <row r="106" spans="1:34" ht="20.100000000000001" customHeight="1">
      <c r="A106" s="120" t="s">
        <v>44</v>
      </c>
      <c r="B106" s="120"/>
      <c r="C106" s="120"/>
      <c r="D106" s="120"/>
      <c r="E106" s="120"/>
      <c r="F106" s="120"/>
      <c r="G106" s="123"/>
      <c r="H106" s="123"/>
      <c r="I106" s="123"/>
      <c r="J106" s="123"/>
      <c r="K106" s="123"/>
      <c r="L106" s="123"/>
      <c r="M106" s="121"/>
      <c r="N106" s="122"/>
      <c r="O106" s="122"/>
      <c r="P106" s="122"/>
      <c r="Q106" s="122"/>
      <c r="R106" s="122"/>
      <c r="S106" s="122"/>
      <c r="T106" s="122"/>
      <c r="U106" s="122"/>
      <c r="V106" s="122"/>
      <c r="W106" s="122"/>
      <c r="X106" s="122"/>
      <c r="Y106" s="122"/>
      <c r="Z106" s="122"/>
      <c r="AA106" s="122"/>
      <c r="AB106" s="122"/>
      <c r="AC106" s="122"/>
      <c r="AD106" s="122"/>
      <c r="AE106" s="122"/>
      <c r="AF106" s="122"/>
      <c r="AG106" s="122"/>
    </row>
    <row r="107" spans="1:34" ht="20.100000000000001" customHeight="1">
      <c r="A107" s="120" t="s">
        <v>45</v>
      </c>
      <c r="B107" s="120"/>
      <c r="C107" s="120"/>
      <c r="D107" s="120"/>
      <c r="E107" s="120"/>
      <c r="F107" s="120"/>
      <c r="G107" s="123"/>
      <c r="H107" s="123"/>
      <c r="I107" s="123"/>
      <c r="J107" s="123"/>
      <c r="K107" s="123"/>
      <c r="L107" s="123"/>
      <c r="M107" s="121"/>
      <c r="N107" s="122"/>
      <c r="O107" s="122"/>
      <c r="P107" s="122"/>
      <c r="Q107" s="122"/>
      <c r="R107" s="122"/>
      <c r="S107" s="122"/>
      <c r="T107" s="122"/>
      <c r="U107" s="122"/>
      <c r="V107" s="122"/>
      <c r="W107" s="122"/>
      <c r="X107" s="122"/>
      <c r="Y107" s="122"/>
      <c r="Z107" s="122"/>
      <c r="AA107" s="122"/>
      <c r="AB107" s="122"/>
      <c r="AC107" s="122"/>
      <c r="AD107" s="122"/>
      <c r="AE107" s="122"/>
      <c r="AF107" s="122"/>
      <c r="AG107" s="122"/>
    </row>
    <row r="108" spans="1:34" ht="20.100000000000001" customHeight="1">
      <c r="A108" s="118" t="s">
        <v>30</v>
      </c>
      <c r="B108" s="118"/>
      <c r="C108" s="118"/>
      <c r="D108" s="118"/>
      <c r="E108" s="118"/>
      <c r="F108" s="118"/>
      <c r="G108" s="132"/>
      <c r="H108" s="132"/>
      <c r="I108" s="132"/>
      <c r="J108" s="132"/>
      <c r="K108" s="132"/>
      <c r="L108" s="132"/>
      <c r="M108" s="133"/>
      <c r="N108" s="134"/>
      <c r="O108" s="134"/>
      <c r="P108" s="134"/>
      <c r="Q108" s="134"/>
      <c r="R108" s="134"/>
      <c r="S108" s="134"/>
      <c r="T108" s="134"/>
      <c r="U108" s="134"/>
      <c r="V108" s="134"/>
      <c r="W108" s="134"/>
      <c r="X108" s="134"/>
      <c r="Y108" s="134"/>
      <c r="Z108" s="134"/>
      <c r="AA108" s="134"/>
      <c r="AB108" s="134"/>
      <c r="AC108" s="134"/>
      <c r="AD108" s="134"/>
      <c r="AE108" s="134"/>
      <c r="AF108" s="134"/>
      <c r="AG108" s="134"/>
    </row>
    <row r="109" spans="1:34" ht="13.5" customHeight="1">
      <c r="A109" s="119" t="s">
        <v>41</v>
      </c>
      <c r="B109" s="119"/>
      <c r="C109" s="119"/>
      <c r="D109" s="119"/>
      <c r="E109" s="119"/>
      <c r="F109" s="119"/>
      <c r="G109" s="135">
        <f>+SUM(G104:L108)</f>
        <v>0</v>
      </c>
      <c r="H109" s="135"/>
      <c r="I109" s="135"/>
      <c r="J109" s="135"/>
      <c r="K109" s="135"/>
      <c r="L109" s="135"/>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75" t="str">
        <f>+AH98</f>
        <v/>
      </c>
    </row>
    <row r="110" spans="1:34" ht="9.9499999999999993" customHeight="1">
      <c r="A110" s="38" t="s">
        <v>68</v>
      </c>
    </row>
    <row r="111" spans="1:34" ht="9.9499999999999993" customHeight="1">
      <c r="A111" s="39" t="s">
        <v>69</v>
      </c>
    </row>
    <row r="112" spans="1:34" ht="9.9499999999999993" customHeight="1">
      <c r="A112" s="39" t="s">
        <v>70</v>
      </c>
    </row>
    <row r="113" spans="1:34" hidden="1">
      <c r="A113" s="39" t="s">
        <v>71</v>
      </c>
    </row>
    <row r="114" spans="1:34" ht="9.9499999999999993" customHeight="1"/>
    <row r="115" spans="1:34">
      <c r="A115" s="11" t="s">
        <v>165</v>
      </c>
      <c r="B115" s="13"/>
      <c r="C115" s="13"/>
      <c r="D115" s="13"/>
      <c r="E115" s="13"/>
      <c r="F115" s="13"/>
      <c r="G115" s="33" t="s">
        <v>31</v>
      </c>
      <c r="H115" s="13"/>
      <c r="I115" s="13"/>
    </row>
    <row r="116" spans="1:34" ht="20.100000000000001" customHeight="1">
      <c r="A116" s="30" t="s">
        <v>168</v>
      </c>
      <c r="B116" s="26"/>
      <c r="C116" s="26"/>
      <c r="D116" s="26"/>
      <c r="E116" s="26"/>
      <c r="F116" s="27"/>
      <c r="G116" s="124"/>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6"/>
      <c r="AH116" s="76" t="str">
        <f>+IF(G116="","エラー：未記入","")</f>
        <v>エラー：未記入</v>
      </c>
    </row>
    <row r="117" spans="1:34" ht="20.100000000000001" customHeight="1">
      <c r="A117" s="30" t="s">
        <v>169</v>
      </c>
      <c r="B117" s="26"/>
      <c r="C117" s="26"/>
      <c r="D117" s="26"/>
      <c r="E117" s="26"/>
      <c r="F117" s="27"/>
      <c r="G117" s="95"/>
      <c r="H117" s="125"/>
      <c r="I117" s="125"/>
      <c r="J117" s="125"/>
      <c r="K117" s="125"/>
      <c r="L117" s="126"/>
      <c r="M117" s="40" t="s">
        <v>32</v>
      </c>
      <c r="N117" s="37"/>
      <c r="O117" s="127"/>
      <c r="P117" s="128"/>
      <c r="Q117" s="128"/>
      <c r="R117" s="128"/>
      <c r="S117" s="128"/>
      <c r="T117" s="129"/>
      <c r="U117" s="40" t="s">
        <v>13</v>
      </c>
      <c r="V117" s="32"/>
      <c r="W117" s="32"/>
      <c r="X117" s="130"/>
      <c r="Y117" s="130"/>
      <c r="Z117" s="130"/>
      <c r="AA117" s="130"/>
      <c r="AB117" s="130"/>
      <c r="AC117" s="130"/>
      <c r="AD117" s="130"/>
      <c r="AE117" s="130"/>
      <c r="AF117" s="130"/>
      <c r="AG117" s="131"/>
      <c r="AH117" s="76" t="str">
        <f>+IF(COUNTBLANK(G117:AG117)&gt;22,"エラー（全て記入して下さい）","")</f>
        <v>エラー（全て記入して下さい）</v>
      </c>
    </row>
    <row r="118" spans="1:34">
      <c r="A118" s="11" t="s">
        <v>33</v>
      </c>
      <c r="G118" s="36" t="s">
        <v>72</v>
      </c>
    </row>
    <row r="119" spans="1:34">
      <c r="B119" s="10" t="s">
        <v>196</v>
      </c>
      <c r="G119" s="33" t="s">
        <v>73</v>
      </c>
    </row>
    <row r="120" spans="1:34" ht="69.95" customHeight="1">
      <c r="A120" s="115"/>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4"/>
      <c r="AH120" s="75" t="str">
        <f>+IF(AD121&gt;150,"エラー：150文字を超えています","")</f>
        <v/>
      </c>
    </row>
    <row r="121" spans="1:34" ht="9.9499999999999993" customHeight="1">
      <c r="AD121" s="88">
        <f>LEN(SUBSTITUTE(A120,CHAR(10),""))</f>
        <v>0</v>
      </c>
      <c r="AE121" s="88"/>
      <c r="AF121" s="111" t="s">
        <v>75</v>
      </c>
      <c r="AG121" s="111"/>
    </row>
    <row r="122" spans="1:34">
      <c r="A122" s="11" t="s">
        <v>166</v>
      </c>
    </row>
    <row r="123" spans="1:34">
      <c r="A123" s="17" t="s">
        <v>52</v>
      </c>
    </row>
    <row r="124" spans="1:34">
      <c r="A124" s="67"/>
      <c r="B124" s="67"/>
      <c r="C124" s="67"/>
      <c r="D124" s="67"/>
      <c r="E124" s="67"/>
      <c r="F124" s="67"/>
      <c r="G124" s="67"/>
      <c r="H124" s="67"/>
      <c r="I124" s="67"/>
      <c r="J124" s="67"/>
      <c r="K124" s="67"/>
      <c r="L124" s="67"/>
      <c r="M124" s="67"/>
      <c r="N124" s="67"/>
      <c r="O124" s="67"/>
      <c r="P124" s="67"/>
      <c r="Q124" s="67"/>
    </row>
    <row r="125" spans="1:34">
      <c r="A125" s="67"/>
      <c r="B125" s="67"/>
      <c r="C125" s="67"/>
      <c r="D125" s="67"/>
      <c r="E125" s="67"/>
      <c r="F125" s="67"/>
      <c r="G125" s="67"/>
      <c r="H125" s="67"/>
      <c r="I125" s="67"/>
      <c r="J125" s="67"/>
      <c r="K125" s="67"/>
      <c r="L125" s="67"/>
      <c r="M125" s="67"/>
      <c r="N125" s="67"/>
      <c r="O125" s="67"/>
      <c r="P125" s="67"/>
      <c r="Q125" s="67"/>
      <c r="AH125" s="82"/>
    </row>
    <row r="126" spans="1:34">
      <c r="AH126" s="82"/>
    </row>
    <row r="127" spans="1:34">
      <c r="A127" s="11" t="s">
        <v>167</v>
      </c>
    </row>
    <row r="128" spans="1:34">
      <c r="A128" s="68"/>
      <c r="B128" s="67"/>
      <c r="C128" s="67"/>
      <c r="D128" s="67"/>
      <c r="E128" s="67"/>
      <c r="F128" s="67"/>
      <c r="G128" s="67"/>
      <c r="H128" s="67"/>
      <c r="I128" s="67"/>
      <c r="J128" s="67"/>
      <c r="K128" s="67"/>
      <c r="L128" s="67"/>
      <c r="M128" s="67"/>
      <c r="N128" s="67"/>
      <c r="O128" s="67"/>
      <c r="P128" s="67"/>
      <c r="Q128" s="67"/>
    </row>
    <row r="129" spans="1:41">
      <c r="A129" s="68"/>
      <c r="B129" s="67"/>
      <c r="C129" s="67"/>
      <c r="D129" s="67"/>
      <c r="E129" s="67"/>
      <c r="F129" s="67"/>
      <c r="G129" s="67"/>
      <c r="H129" s="67"/>
      <c r="I129" s="67"/>
      <c r="J129" s="67"/>
      <c r="K129" s="67"/>
      <c r="L129" s="67"/>
      <c r="M129" s="67"/>
      <c r="N129" s="67"/>
      <c r="O129" s="67"/>
      <c r="P129" s="67"/>
      <c r="Q129" s="67"/>
    </row>
    <row r="130" spans="1:41">
      <c r="A130" s="11"/>
    </row>
    <row r="131" spans="1:41" ht="15">
      <c r="A131" s="44" t="s">
        <v>62</v>
      </c>
      <c r="B131" s="14" t="s">
        <v>63</v>
      </c>
    </row>
    <row r="132" spans="1:41" ht="20.100000000000001" customHeight="1">
      <c r="A132" s="89" t="s">
        <v>140</v>
      </c>
      <c r="B132" s="90"/>
      <c r="C132" s="103" t="s">
        <v>57</v>
      </c>
      <c r="D132" s="104"/>
      <c r="E132" s="104"/>
      <c r="F132" s="104"/>
      <c r="G132" s="104"/>
      <c r="H132" s="104"/>
      <c r="I132" s="100"/>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75" t="str">
        <f>+IF(AND(Option!$C$6=1,I132=""),"エラー：連携ゼミの所属機関名を入力してください","")</f>
        <v/>
      </c>
    </row>
    <row r="133" spans="1:41" ht="20.100000000000001" customHeight="1">
      <c r="A133" s="91"/>
      <c r="B133" s="92"/>
      <c r="C133" s="103" t="s">
        <v>59</v>
      </c>
      <c r="D133" s="104"/>
      <c r="E133" s="104"/>
      <c r="F133" s="104"/>
      <c r="G133" s="104"/>
      <c r="H133" s="104"/>
      <c r="I133" s="102"/>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75" t="str">
        <f>+IF(AND(Option!$C$6=1,I133=""),"エラー：連携ゼミの指導教員名を入力してください","")</f>
        <v/>
      </c>
    </row>
    <row r="134" spans="1:41" ht="20.100000000000001" customHeight="1">
      <c r="A134" s="91"/>
      <c r="B134" s="92"/>
      <c r="C134" s="103" t="s">
        <v>58</v>
      </c>
      <c r="D134" s="104"/>
      <c r="E134" s="104"/>
      <c r="F134" s="104"/>
      <c r="G134" s="104"/>
      <c r="H134" s="104"/>
      <c r="I134" s="102"/>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75" t="str">
        <f>+IF(AND(Option!$C$6=1,I134=""),"エラー：連携ゼミのゼミ等名を入力してください","")</f>
        <v/>
      </c>
    </row>
    <row r="135" spans="1:41" ht="27" customHeight="1">
      <c r="A135" s="91"/>
      <c r="B135" s="92"/>
      <c r="C135" s="97" t="s">
        <v>134</v>
      </c>
      <c r="D135" s="98"/>
      <c r="E135" s="98"/>
      <c r="F135" s="98"/>
      <c r="G135" s="99"/>
      <c r="H135" s="99"/>
      <c r="I135" s="102"/>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row>
    <row r="136" spans="1:41" ht="20.100000000000001" customHeight="1">
      <c r="A136" s="93"/>
      <c r="B136" s="94"/>
      <c r="C136" s="105" t="s">
        <v>60</v>
      </c>
      <c r="D136" s="106"/>
      <c r="E136" s="106"/>
      <c r="F136" s="106"/>
      <c r="G136" s="107"/>
      <c r="H136" s="108"/>
      <c r="I136" s="95"/>
      <c r="J136" s="96"/>
      <c r="K136" s="41" t="s">
        <v>61</v>
      </c>
      <c r="L136" s="41"/>
      <c r="M136" s="41"/>
      <c r="N136" s="41"/>
      <c r="O136" s="41"/>
      <c r="P136" s="41"/>
      <c r="Q136" s="41"/>
      <c r="R136" s="41"/>
      <c r="S136" s="41"/>
      <c r="T136" s="41"/>
      <c r="U136" s="41"/>
      <c r="V136" s="41"/>
      <c r="W136" s="41"/>
      <c r="X136" s="41"/>
      <c r="Y136" s="41"/>
      <c r="Z136" s="41"/>
      <c r="AA136" s="41"/>
      <c r="AB136" s="41"/>
      <c r="AC136" s="41"/>
      <c r="AD136" s="41"/>
      <c r="AE136" s="41"/>
      <c r="AF136" s="41"/>
      <c r="AG136" s="42"/>
      <c r="AH136" s="75" t="str">
        <f>+IF(AND(Option!$C$6=1,I136=""),"エラー：連携ゼミの構成（学生数）を入力してください","")</f>
        <v/>
      </c>
    </row>
    <row r="137" spans="1:41" ht="15">
      <c r="A137" s="44" t="s">
        <v>64</v>
      </c>
      <c r="B137" s="14" t="s">
        <v>202</v>
      </c>
    </row>
    <row r="138" spans="1:41" ht="75" customHeight="1">
      <c r="A138" s="112" t="s">
        <v>203</v>
      </c>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4"/>
      <c r="AH138" s="75" t="str">
        <f>+IF(AND(Option!$C$6=1,AD139&gt;150),"エラー：150文字を超えています","")</f>
        <v/>
      </c>
    </row>
    <row r="139" spans="1:41" ht="9.9499999999999993" customHeight="1">
      <c r="AD139" s="88">
        <f>LEN(SUBSTITUTE(A138,CHAR(10),""))</f>
        <v>83</v>
      </c>
      <c r="AE139" s="88"/>
      <c r="AG139" s="18" t="s">
        <v>34</v>
      </c>
      <c r="AO139" s="8"/>
    </row>
    <row r="140" spans="1:41" ht="15">
      <c r="A140" s="45" t="s">
        <v>65</v>
      </c>
      <c r="B140" s="19" t="s">
        <v>201</v>
      </c>
    </row>
    <row r="141" spans="1:41" ht="75" customHeight="1">
      <c r="A141" s="115" t="s">
        <v>198</v>
      </c>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4"/>
      <c r="AH141" s="75" t="str">
        <f>+IF(AND(Option!$C$6=1,AD142&gt;150),"エラー：150文字を超えています","")</f>
        <v/>
      </c>
    </row>
    <row r="142" spans="1:41" ht="9.9499999999999993" customHeight="1">
      <c r="AD142" s="88">
        <f>LEN(SUBSTITUTE(A141,CHAR(10),""))</f>
        <v>4</v>
      </c>
      <c r="AE142" s="88"/>
      <c r="AG142" s="18" t="s">
        <v>34</v>
      </c>
      <c r="AO142" s="8"/>
    </row>
    <row r="143" spans="1:41" ht="15">
      <c r="A143" s="45" t="s">
        <v>22</v>
      </c>
      <c r="B143" s="19" t="s">
        <v>200</v>
      </c>
    </row>
    <row r="144" spans="1:41" ht="75" customHeight="1">
      <c r="A144" s="115" t="s">
        <v>197</v>
      </c>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4"/>
      <c r="AH144" s="75" t="str">
        <f>+IF(AND(Option!$C$6=1,AD145&gt;150),"エラー：150文字を超えています","")</f>
        <v/>
      </c>
    </row>
    <row r="145" spans="1:41" ht="9.9499999999999993" customHeight="1">
      <c r="AD145" s="88">
        <f>LEN(SUBSTITUTE(A144,CHAR(10),""))</f>
        <v>4</v>
      </c>
      <c r="AE145" s="88"/>
      <c r="AG145" s="18" t="s">
        <v>34</v>
      </c>
      <c r="AO145" s="8"/>
    </row>
    <row r="146" spans="1:41" ht="15">
      <c r="A146" s="43" t="s">
        <v>23</v>
      </c>
      <c r="B146" s="14" t="s">
        <v>199</v>
      </c>
    </row>
    <row r="147" spans="1:41" ht="75" customHeight="1">
      <c r="A147" s="112" t="s">
        <v>185</v>
      </c>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4"/>
      <c r="AH147" s="75" t="str">
        <f>+IF(AND(Option!$C$6=1,AD148&gt;150),"エラー：150文字を超えています","")</f>
        <v/>
      </c>
    </row>
    <row r="148" spans="1:41" ht="9.9499999999999993" customHeight="1">
      <c r="AD148" s="88">
        <f>LEN(SUBSTITUTE(A147,CHAR(10),""))</f>
        <v>4</v>
      </c>
      <c r="AE148" s="88"/>
      <c r="AG148" s="18" t="s">
        <v>34</v>
      </c>
      <c r="AO148" s="8"/>
    </row>
    <row r="149" spans="1:41">
      <c r="A149" s="12"/>
    </row>
  </sheetData>
  <sheetProtection password="D553" sheet="1" objects="1" scenarios="1"/>
  <mergeCells count="183">
    <mergeCell ref="A59:AG59"/>
    <mergeCell ref="A52:AG52"/>
    <mergeCell ref="D90:F90"/>
    <mergeCell ref="G90:H90"/>
    <mergeCell ref="M90:O90"/>
    <mergeCell ref="P90:Q90"/>
    <mergeCell ref="P38:Q38"/>
    <mergeCell ref="G38:O38"/>
    <mergeCell ref="B87:M87"/>
    <mergeCell ref="A62:AG62"/>
    <mergeCell ref="AD72:AE72"/>
    <mergeCell ref="AD69:AE69"/>
    <mergeCell ref="A71:AG71"/>
    <mergeCell ref="AD66:AE66"/>
    <mergeCell ref="A68:AG68"/>
    <mergeCell ref="AD63:AE63"/>
    <mergeCell ref="A65:AG65"/>
    <mergeCell ref="AD50:AE50"/>
    <mergeCell ref="AD47:AE47"/>
    <mergeCell ref="AD53:AE53"/>
    <mergeCell ref="AD57:AE57"/>
    <mergeCell ref="AD60:AE60"/>
    <mergeCell ref="N74:O74"/>
    <mergeCell ref="G74:H74"/>
    <mergeCell ref="A105:F105"/>
    <mergeCell ref="G105:L105"/>
    <mergeCell ref="E37:N37"/>
    <mergeCell ref="O37:AG37"/>
    <mergeCell ref="I76:AG81"/>
    <mergeCell ref="A75:H75"/>
    <mergeCell ref="A76:H81"/>
    <mergeCell ref="AB7:AG8"/>
    <mergeCell ref="E38:F38"/>
    <mergeCell ref="R35:AG35"/>
    <mergeCell ref="A35:D35"/>
    <mergeCell ref="G35:J35"/>
    <mergeCell ref="N35:Q35"/>
    <mergeCell ref="A36:D36"/>
    <mergeCell ref="A37:D37"/>
    <mergeCell ref="A38:D38"/>
    <mergeCell ref="E36:AG36"/>
    <mergeCell ref="AB9:AC9"/>
    <mergeCell ref="U9:AA9"/>
    <mergeCell ref="U10:AA10"/>
    <mergeCell ref="E35:F35"/>
    <mergeCell ref="K35:M35"/>
    <mergeCell ref="A49:AG49"/>
    <mergeCell ref="A56:AG56"/>
    <mergeCell ref="M31:P31"/>
    <mergeCell ref="X30:AF31"/>
    <mergeCell ref="AG30:AG31"/>
    <mergeCell ref="A41:AG41"/>
    <mergeCell ref="A46:AG46"/>
    <mergeCell ref="I31:L31"/>
    <mergeCell ref="A30:H31"/>
    <mergeCell ref="R30:W31"/>
    <mergeCell ref="M30:P30"/>
    <mergeCell ref="I30:L30"/>
    <mergeCell ref="AD42:AE42"/>
    <mergeCell ref="C29:H29"/>
    <mergeCell ref="I29:L29"/>
    <mergeCell ref="M29:Q29"/>
    <mergeCell ref="R29:W29"/>
    <mergeCell ref="X29:AG29"/>
    <mergeCell ref="A27:B29"/>
    <mergeCell ref="C28:H28"/>
    <mergeCell ref="I28:L28"/>
    <mergeCell ref="M28:Q28"/>
    <mergeCell ref="R28:W28"/>
    <mergeCell ref="X28:AG28"/>
    <mergeCell ref="C27:H27"/>
    <mergeCell ref="I27:L27"/>
    <mergeCell ref="M27:Q27"/>
    <mergeCell ref="R27:W27"/>
    <mergeCell ref="X27:AG27"/>
    <mergeCell ref="C26:H26"/>
    <mergeCell ref="I26:L26"/>
    <mergeCell ref="M26:Q26"/>
    <mergeCell ref="R26:W26"/>
    <mergeCell ref="X26:AG26"/>
    <mergeCell ref="A24:B26"/>
    <mergeCell ref="C25:H25"/>
    <mergeCell ref="I25:L25"/>
    <mergeCell ref="M25:Q25"/>
    <mergeCell ref="R25:W25"/>
    <mergeCell ref="X25:AG25"/>
    <mergeCell ref="C24:H24"/>
    <mergeCell ref="I24:L24"/>
    <mergeCell ref="M24:Q24"/>
    <mergeCell ref="R24:W24"/>
    <mergeCell ref="X24:AG24"/>
    <mergeCell ref="C23:H23"/>
    <mergeCell ref="I23:L23"/>
    <mergeCell ref="M23:Q23"/>
    <mergeCell ref="R23:W23"/>
    <mergeCell ref="X23:AG23"/>
    <mergeCell ref="A21:B23"/>
    <mergeCell ref="X21:AG21"/>
    <mergeCell ref="C22:H22"/>
    <mergeCell ref="I22:L22"/>
    <mergeCell ref="M22:Q22"/>
    <mergeCell ref="R22:W22"/>
    <mergeCell ref="X22:AG22"/>
    <mergeCell ref="A20:B20"/>
    <mergeCell ref="C21:H21"/>
    <mergeCell ref="I21:L21"/>
    <mergeCell ref="M21:Q21"/>
    <mergeCell ref="R21:W21"/>
    <mergeCell ref="U12:AG12"/>
    <mergeCell ref="U13:AG13"/>
    <mergeCell ref="Z4:AB4"/>
    <mergeCell ref="A16:AG16"/>
    <mergeCell ref="C20:H20"/>
    <mergeCell ref="I20:L20"/>
    <mergeCell ref="M20:Q20"/>
    <mergeCell ref="R20:W20"/>
    <mergeCell ref="X20:AG20"/>
    <mergeCell ref="O9:S9"/>
    <mergeCell ref="O12:S12"/>
    <mergeCell ref="O13:S13"/>
    <mergeCell ref="O10:S10"/>
    <mergeCell ref="O11:S11"/>
    <mergeCell ref="U11:AG11"/>
    <mergeCell ref="M5:Y7"/>
    <mergeCell ref="I75:AG75"/>
    <mergeCell ref="M105:AG105"/>
    <mergeCell ref="G96:L96"/>
    <mergeCell ref="G97:L97"/>
    <mergeCell ref="M96:AG96"/>
    <mergeCell ref="M97:AG97"/>
    <mergeCell ref="G103:L103"/>
    <mergeCell ref="M103:AG103"/>
    <mergeCell ref="G98:L98"/>
    <mergeCell ref="M98:AG98"/>
    <mergeCell ref="M104:AG104"/>
    <mergeCell ref="A144:AG144"/>
    <mergeCell ref="AD139:AE139"/>
    <mergeCell ref="A97:F97"/>
    <mergeCell ref="A103:F103"/>
    <mergeCell ref="A98:F98"/>
    <mergeCell ref="A120:AG120"/>
    <mergeCell ref="A108:F108"/>
    <mergeCell ref="A109:F109"/>
    <mergeCell ref="A106:F106"/>
    <mergeCell ref="M106:AG106"/>
    <mergeCell ref="A107:F107"/>
    <mergeCell ref="G107:L107"/>
    <mergeCell ref="M107:AG107"/>
    <mergeCell ref="A104:F104"/>
    <mergeCell ref="G104:L104"/>
    <mergeCell ref="G116:AG116"/>
    <mergeCell ref="G117:L117"/>
    <mergeCell ref="O117:T117"/>
    <mergeCell ref="X117:AG117"/>
    <mergeCell ref="G108:L108"/>
    <mergeCell ref="M108:AG108"/>
    <mergeCell ref="G109:L109"/>
    <mergeCell ref="M109:AG109"/>
    <mergeCell ref="G106:L106"/>
    <mergeCell ref="AH76:BA81"/>
    <mergeCell ref="AD148:AE148"/>
    <mergeCell ref="AD145:AE145"/>
    <mergeCell ref="AD142:AE142"/>
    <mergeCell ref="A132:B136"/>
    <mergeCell ref="I136:J136"/>
    <mergeCell ref="C135:H135"/>
    <mergeCell ref="I132:AG132"/>
    <mergeCell ref="I133:AG133"/>
    <mergeCell ref="I134:AG134"/>
    <mergeCell ref="I135:AG135"/>
    <mergeCell ref="C132:H132"/>
    <mergeCell ref="C133:H133"/>
    <mergeCell ref="C134:H134"/>
    <mergeCell ref="C136:H136"/>
    <mergeCell ref="A95:F95"/>
    <mergeCell ref="G95:L95"/>
    <mergeCell ref="M95:AG95"/>
    <mergeCell ref="A96:F96"/>
    <mergeCell ref="AD121:AE121"/>
    <mergeCell ref="AF121:AG121"/>
    <mergeCell ref="A138:AG138"/>
    <mergeCell ref="A141:AG141"/>
    <mergeCell ref="A147:AG147"/>
  </mergeCells>
  <phoneticPr fontId="2"/>
  <conditionalFormatting sqref="M109:AG109">
    <cfRule type="expression" dxfId="13" priority="14">
      <formula>$G$98&lt;&gt;$G$109</formula>
    </cfRule>
  </conditionalFormatting>
  <conditionalFormatting sqref="M98:AG98">
    <cfRule type="expression" dxfId="12" priority="13">
      <formula>$G$98&lt;&gt;$G$109</formula>
    </cfRule>
  </conditionalFormatting>
  <conditionalFormatting sqref="G38:O38">
    <cfRule type="expression" dxfId="11" priority="12">
      <formula>$E$38="新規"</formula>
    </cfRule>
  </conditionalFormatting>
  <conditionalFormatting sqref="P38:Q38">
    <cfRule type="expression" dxfId="10" priority="11">
      <formula>$E$38="新規"</formula>
    </cfRule>
  </conditionalFormatting>
  <conditionalFormatting sqref="R38">
    <cfRule type="expression" dxfId="9" priority="10">
      <formula>$E$38="新規"</formula>
    </cfRule>
  </conditionalFormatting>
  <conditionalFormatting sqref="I133:AG133">
    <cfRule type="expression" dxfId="8" priority="6">
      <formula>$AH$129=2</formula>
    </cfRule>
  </conditionalFormatting>
  <conditionalFormatting sqref="I134:AG134">
    <cfRule type="expression" dxfId="7" priority="5">
      <formula>$AH$129=2</formula>
    </cfRule>
  </conditionalFormatting>
  <conditionalFormatting sqref="I135:AG135">
    <cfRule type="expression" dxfId="6" priority="4">
      <formula>$AH$129=2</formula>
    </cfRule>
  </conditionalFormatting>
  <conditionalFormatting sqref="A138:AG138">
    <cfRule type="expression" dxfId="5" priority="2">
      <formula>$AH$129=2</formula>
    </cfRule>
  </conditionalFormatting>
  <conditionalFormatting sqref="I136:J136">
    <cfRule type="expression" dxfId="4" priority="3">
      <formula>$AH$129=2</formula>
    </cfRule>
  </conditionalFormatting>
  <conditionalFormatting sqref="M5:Y7">
    <cfRule type="expression" dxfId="3" priority="1">
      <formula>COUNTIF(AH1:AH148,"エラー*")&gt;0</formula>
    </cfRule>
  </conditionalFormatting>
  <dataValidations count="3">
    <dataValidation imeMode="fullAlpha" allowBlank="1" showInputMessage="1" showErrorMessage="1" sqref="N74:O74 C74 AD4 AF4 AI38:AJ38 E36"/>
    <dataValidation type="list" allowBlank="1" showInputMessage="1" showErrorMessage="1" sqref="G74">
      <formula1>"年,月,週,隔週,日,半年,四半期,2ヶ月"</formula1>
    </dataValidation>
    <dataValidation imeMode="halfAlpha" allowBlank="1" showInputMessage="1" showErrorMessage="1" sqref="I136:J136 O117:T117 X117:AG117 M30:P31 G96:L97 G104:L108 R21:AG29"/>
  </dataValidations>
  <pageMargins left="0.70866141732283472" right="0.70866141732283472" top="0.74803149606299213" bottom="0.62992125984251968" header="0.31496062992125984" footer="0.31496062992125984"/>
  <pageSetup paperSize="9" fitToHeight="4" orientation="portrait" blackAndWhite="1" r:id="rId1"/>
  <headerFooter>
    <oddFooter>&amp;C&amp;"Arial Unicode MS,標準"&amp;9Page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0</xdr:col>
                    <xdr:colOff>85725</xdr:colOff>
                    <xdr:row>123</xdr:row>
                    <xdr:rowOff>38100</xdr:rowOff>
                  </from>
                  <to>
                    <xdr:col>6</xdr:col>
                    <xdr:colOff>190500</xdr:colOff>
                    <xdr:row>124</xdr:row>
                    <xdr:rowOff>114300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8</xdr:col>
                    <xdr:colOff>161925</xdr:colOff>
                    <xdr:row>123</xdr:row>
                    <xdr:rowOff>38100</xdr:rowOff>
                  </from>
                  <to>
                    <xdr:col>15</xdr:col>
                    <xdr:colOff>142875</xdr:colOff>
                    <xdr:row>124</xdr:row>
                    <xdr:rowOff>114300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29</xdr:col>
                    <xdr:colOff>114300</xdr:colOff>
                    <xdr:row>8</xdr:row>
                    <xdr:rowOff>28575</xdr:rowOff>
                  </from>
                  <to>
                    <xdr:col>32</xdr:col>
                    <xdr:colOff>180975</xdr:colOff>
                    <xdr:row>8</xdr:row>
                    <xdr:rowOff>219075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29</xdr:col>
                    <xdr:colOff>114300</xdr:colOff>
                    <xdr:row>9</xdr:row>
                    <xdr:rowOff>9525</xdr:rowOff>
                  </from>
                  <to>
                    <xdr:col>32</xdr:col>
                    <xdr:colOff>171450</xdr:colOff>
                    <xdr:row>9</xdr:row>
                    <xdr:rowOff>209550</xdr:rowOff>
                  </to>
                </anchor>
              </controlPr>
            </control>
          </mc:Choice>
        </mc:AlternateContent>
        <mc:AlternateContent xmlns:mc="http://schemas.openxmlformats.org/markup-compatibility/2006">
          <mc:Choice Requires="x14">
            <control shapeId="1034" r:id="rId8" name="Group Box 10">
              <controlPr defaultSize="0" autoFill="0" autoPict="0">
                <anchor moveWithCells="1">
                  <from>
                    <xdr:col>0</xdr:col>
                    <xdr:colOff>0</xdr:colOff>
                    <xdr:row>122</xdr:row>
                    <xdr:rowOff>171450</xdr:rowOff>
                  </from>
                  <to>
                    <xdr:col>17</xdr:col>
                    <xdr:colOff>0</xdr:colOff>
                    <xdr:row>125</xdr:row>
                    <xdr:rowOff>0</xdr:rowOff>
                  </to>
                </anchor>
              </controlPr>
            </control>
          </mc:Choice>
        </mc:AlternateContent>
        <mc:AlternateContent xmlns:mc="http://schemas.openxmlformats.org/markup-compatibility/2006">
          <mc:Choice Requires="x14">
            <control shapeId="1036" r:id="rId9" name="Group Box 12">
              <controlPr defaultSize="0" autoFill="0" autoPict="0">
                <anchor moveWithCells="1">
                  <from>
                    <xdr:col>1</xdr:col>
                    <xdr:colOff>0</xdr:colOff>
                    <xdr:row>88</xdr:row>
                    <xdr:rowOff>0</xdr:rowOff>
                  </from>
                  <to>
                    <xdr:col>31</xdr:col>
                    <xdr:colOff>0</xdr:colOff>
                    <xdr:row>91</xdr:row>
                    <xdr:rowOff>9525</xdr:rowOff>
                  </to>
                </anchor>
              </controlPr>
            </control>
          </mc:Choice>
        </mc:AlternateContent>
        <mc:AlternateContent xmlns:mc="http://schemas.openxmlformats.org/markup-compatibility/2006">
          <mc:Choice Requires="x14">
            <control shapeId="1037" r:id="rId10" name="Option Button 13">
              <controlPr defaultSize="0" autoFill="0" autoLine="0" autoPict="0">
                <anchor moveWithCells="1">
                  <from>
                    <xdr:col>2</xdr:col>
                    <xdr:colOff>85725</xdr:colOff>
                    <xdr:row>88</xdr:row>
                    <xdr:rowOff>133350</xdr:rowOff>
                  </from>
                  <to>
                    <xdr:col>3</xdr:col>
                    <xdr:colOff>123825</xdr:colOff>
                    <xdr:row>90</xdr:row>
                    <xdr:rowOff>38100</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11</xdr:col>
                    <xdr:colOff>76200</xdr:colOff>
                    <xdr:row>88</xdr:row>
                    <xdr:rowOff>133350</xdr:rowOff>
                  </from>
                  <to>
                    <xdr:col>12</xdr:col>
                    <xdr:colOff>114300</xdr:colOff>
                    <xdr:row>90</xdr:row>
                    <xdr:rowOff>38100</xdr:rowOff>
                  </to>
                </anchor>
              </controlPr>
            </control>
          </mc:Choice>
        </mc:AlternateContent>
        <mc:AlternateContent xmlns:mc="http://schemas.openxmlformats.org/markup-compatibility/2006">
          <mc:Choice Requires="x14">
            <control shapeId="1039" r:id="rId12" name="Option Button 15">
              <controlPr defaultSize="0" autoFill="0" autoLine="0" autoPict="0">
                <anchor moveWithCells="1">
                  <from>
                    <xdr:col>19</xdr:col>
                    <xdr:colOff>200025</xdr:colOff>
                    <xdr:row>88</xdr:row>
                    <xdr:rowOff>133350</xdr:rowOff>
                  </from>
                  <to>
                    <xdr:col>21</xdr:col>
                    <xdr:colOff>47625</xdr:colOff>
                    <xdr:row>90</xdr:row>
                    <xdr:rowOff>38100</xdr:rowOff>
                  </to>
                </anchor>
              </controlPr>
            </control>
          </mc:Choice>
        </mc:AlternateContent>
        <mc:AlternateContent xmlns:mc="http://schemas.openxmlformats.org/markup-compatibility/2006">
          <mc:Choice Requires="x14">
            <control shapeId="1041" r:id="rId13" name="Group Box 17">
              <controlPr defaultSize="0" autoFill="0" autoPict="0">
                <anchor moveWithCells="1">
                  <from>
                    <xdr:col>0</xdr:col>
                    <xdr:colOff>0</xdr:colOff>
                    <xdr:row>127</xdr:row>
                    <xdr:rowOff>38100</xdr:rowOff>
                  </from>
                  <to>
                    <xdr:col>17</xdr:col>
                    <xdr:colOff>0</xdr:colOff>
                    <xdr:row>129</xdr:row>
                    <xdr:rowOff>38100</xdr:rowOff>
                  </to>
                </anchor>
              </controlPr>
            </control>
          </mc:Choice>
        </mc:AlternateContent>
        <mc:AlternateContent xmlns:mc="http://schemas.openxmlformats.org/markup-compatibility/2006">
          <mc:Choice Requires="x14">
            <control shapeId="1042" r:id="rId14" name="Option Button 18">
              <controlPr defaultSize="0" autoFill="0" autoLine="0" autoPict="0">
                <anchor moveWithCells="1">
                  <from>
                    <xdr:col>0</xdr:col>
                    <xdr:colOff>85725</xdr:colOff>
                    <xdr:row>127</xdr:row>
                    <xdr:rowOff>57150</xdr:rowOff>
                  </from>
                  <to>
                    <xdr:col>6</xdr:col>
                    <xdr:colOff>190500</xdr:colOff>
                    <xdr:row>128</xdr:row>
                    <xdr:rowOff>133350</xdr:rowOff>
                  </to>
                </anchor>
              </controlPr>
            </control>
          </mc:Choice>
        </mc:AlternateContent>
        <mc:AlternateContent xmlns:mc="http://schemas.openxmlformats.org/markup-compatibility/2006">
          <mc:Choice Requires="x14">
            <control shapeId="1043" r:id="rId15" name="Option Button 19">
              <controlPr defaultSize="0" autoFill="0" autoLine="0" autoPict="0">
                <anchor moveWithCells="1">
                  <from>
                    <xdr:col>8</xdr:col>
                    <xdr:colOff>161925</xdr:colOff>
                    <xdr:row>127</xdr:row>
                    <xdr:rowOff>57150</xdr:rowOff>
                  </from>
                  <to>
                    <xdr:col>15</xdr:col>
                    <xdr:colOff>142875</xdr:colOff>
                    <xdr:row>128</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956BBDE-DD56-4CD2-BF8D-5E69C4F16429}">
            <xm:f>Option!$C$7=0</xm:f>
            <x14:dxf>
              <fill>
                <patternFill patternType="none">
                  <bgColor auto="1"/>
                </patternFill>
              </fill>
            </x14:dxf>
          </x14:cfRule>
          <xm:sqref>B87:M87</xm:sqref>
        </x14:conditionalFormatting>
        <x14:conditionalFormatting xmlns:xm="http://schemas.microsoft.com/office/excel/2006/main">
          <x14:cfRule type="expression" priority="8" id="{A264283D-0143-46F1-9217-D9D44202EEAF}">
            <xm:f>AND($B$87="参加を希望しない",Option!$C$7&gt;2)</xm:f>
            <x14:dxf>
              <fill>
                <patternFill patternType="none">
                  <bgColor auto="1"/>
                </patternFill>
              </fill>
            </x14:dxf>
          </x14:cfRule>
          <xm:sqref>B89:AE91</xm:sqref>
        </x14:conditionalFormatting>
        <x14:conditionalFormatting xmlns:xm="http://schemas.microsoft.com/office/excel/2006/main">
          <x14:cfRule type="expression" priority="7" id="{4D894CCD-77BD-4653-829D-28B7199A66D3}">
            <xm:f>Option!$C$6=2</xm:f>
            <x14:dxf>
              <fill>
                <patternFill patternType="none">
                  <bgColor auto="1"/>
                </patternFill>
              </fill>
            </x14:dxf>
          </x14:cfRule>
          <xm:sqref>I132:AG135 I136 A138 A141 A144 A147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INDIRECT(Option!$C$8)</xm:f>
          </x14:formula1>
          <xm:sqref>B87:M87</xm:sqref>
        </x14:dataValidation>
        <x14:dataValidation type="list" imeMode="fullAlpha" allowBlank="1" showInputMessage="1" showErrorMessage="1">
          <x14:formula1>
            <xm:f>DB!$A$3:$A$32</xm:f>
          </x14:formula1>
          <xm:sqref>E35</xm:sqref>
        </x14:dataValidation>
        <x14:dataValidation type="list" imeMode="fullAlpha" allowBlank="1" showInputMessage="1" showErrorMessage="1">
          <x14:formula1>
            <xm:f>MDB!$A$2:$A$10</xm:f>
          </x14:formula1>
          <xm:sqref>E37</xm:sqref>
        </x14:dataValidation>
        <x14:dataValidation type="list" imeMode="fullAlpha" allowBlank="1" showInputMessage="1" showErrorMessage="1">
          <x14:formula1>
            <xm:f>MDB!$C$2:$C$3</xm:f>
          </x14:formula1>
          <xm:sqref>E38:F38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O9" sqref="O9:S9"/>
    </sheetView>
  </sheetViews>
  <sheetFormatPr defaultRowHeight="13.5"/>
  <cols>
    <col min="1" max="1" width="4.625" customWidth="1"/>
    <col min="2" max="2" width="11" bestFit="1" customWidth="1"/>
  </cols>
  <sheetData>
    <row r="1" spans="1:3">
      <c r="A1" t="s">
        <v>179</v>
      </c>
    </row>
    <row r="2" spans="1:3">
      <c r="A2" t="s">
        <v>161</v>
      </c>
      <c r="B2" t="s">
        <v>180</v>
      </c>
      <c r="C2" t="s">
        <v>181</v>
      </c>
    </row>
    <row r="3" spans="1:3">
      <c r="A3">
        <v>1</v>
      </c>
      <c r="B3" t="s">
        <v>177</v>
      </c>
      <c r="C3">
        <v>1</v>
      </c>
    </row>
    <row r="4" spans="1:3">
      <c r="A4">
        <v>2</v>
      </c>
      <c r="B4" t="s">
        <v>173</v>
      </c>
      <c r="C4">
        <v>3</v>
      </c>
    </row>
    <row r="5" spans="1:3">
      <c r="A5">
        <v>3</v>
      </c>
      <c r="B5" t="s">
        <v>178</v>
      </c>
      <c r="C5">
        <v>1</v>
      </c>
    </row>
    <row r="6" spans="1:3">
      <c r="A6">
        <v>4</v>
      </c>
      <c r="B6" t="s">
        <v>182</v>
      </c>
      <c r="C6">
        <v>2</v>
      </c>
    </row>
    <row r="7" spans="1:3">
      <c r="A7">
        <v>5</v>
      </c>
      <c r="B7" t="s">
        <v>183</v>
      </c>
      <c r="C7">
        <f>IF(Input!E38="新規",0,Input!P38)</f>
        <v>0</v>
      </c>
    </row>
    <row r="8" spans="1:3">
      <c r="A8">
        <v>6</v>
      </c>
      <c r="B8" t="s">
        <v>184</v>
      </c>
      <c r="C8" t="str">
        <f>+IF(Input!AH38&gt;1,"MDB!F2:F3","MDB!F2")</f>
        <v>MDB!F2:F3</v>
      </c>
    </row>
    <row r="9" spans="1:3">
      <c r="A9">
        <v>7</v>
      </c>
    </row>
    <row r="10" spans="1:3">
      <c r="A10">
        <v>8</v>
      </c>
    </row>
    <row r="11" spans="1:3">
      <c r="A11">
        <v>9</v>
      </c>
    </row>
    <row r="12" spans="1:3">
      <c r="A12">
        <v>10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workbookViewId="0">
      <selection activeCell="O9" sqref="O9:S9"/>
    </sheetView>
  </sheetViews>
  <sheetFormatPr defaultRowHeight="13.5"/>
  <cols>
    <col min="1" max="1" width="34.125" bestFit="1" customWidth="1"/>
    <col min="2" max="2" width="67.625" bestFit="1" customWidth="1"/>
  </cols>
  <sheetData>
    <row r="1" spans="1:6">
      <c r="A1" t="s">
        <v>115</v>
      </c>
      <c r="B1" t="s">
        <v>116</v>
      </c>
      <c r="C1" t="s">
        <v>131</v>
      </c>
      <c r="D1" t="s">
        <v>153</v>
      </c>
      <c r="F1" t="s">
        <v>173</v>
      </c>
    </row>
    <row r="2" spans="1:6">
      <c r="A2" t="s">
        <v>123</v>
      </c>
      <c r="B2" t="s">
        <v>117</v>
      </c>
      <c r="C2" t="s">
        <v>132</v>
      </c>
      <c r="D2">
        <v>1</v>
      </c>
      <c r="E2" t="s">
        <v>154</v>
      </c>
      <c r="F2" t="s">
        <v>175</v>
      </c>
    </row>
    <row r="3" spans="1:6">
      <c r="A3" t="s">
        <v>124</v>
      </c>
      <c r="B3" t="s">
        <v>118</v>
      </c>
      <c r="C3" t="s">
        <v>133</v>
      </c>
      <c r="D3">
        <v>2</v>
      </c>
      <c r="E3" t="s">
        <v>155</v>
      </c>
      <c r="F3" t="s">
        <v>174</v>
      </c>
    </row>
    <row r="4" spans="1:6">
      <c r="A4" t="s">
        <v>125</v>
      </c>
      <c r="B4" t="s">
        <v>119</v>
      </c>
      <c r="D4">
        <v>3</v>
      </c>
      <c r="E4" t="s">
        <v>156</v>
      </c>
    </row>
    <row r="5" spans="1:6">
      <c r="A5" t="s">
        <v>126</v>
      </c>
      <c r="B5" t="s">
        <v>120</v>
      </c>
      <c r="D5">
        <v>4</v>
      </c>
      <c r="E5" t="s">
        <v>157</v>
      </c>
    </row>
    <row r="6" spans="1:6">
      <c r="A6" t="s">
        <v>127</v>
      </c>
      <c r="B6" t="s">
        <v>121</v>
      </c>
      <c r="D6">
        <v>5</v>
      </c>
      <c r="E6" t="s">
        <v>158</v>
      </c>
    </row>
    <row r="7" spans="1:6">
      <c r="A7" t="s">
        <v>128</v>
      </c>
      <c r="B7" t="s">
        <v>122</v>
      </c>
      <c r="D7">
        <v>6</v>
      </c>
      <c r="E7" t="s">
        <v>159</v>
      </c>
    </row>
    <row r="8" spans="1:6">
      <c r="A8" t="s">
        <v>129</v>
      </c>
      <c r="B8" t="s">
        <v>130</v>
      </c>
      <c r="D8">
        <v>7</v>
      </c>
      <c r="E8" t="s">
        <v>160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2"/>
  <sheetViews>
    <sheetView workbookViewId="0">
      <selection activeCell="O9" sqref="O9:S9"/>
    </sheetView>
  </sheetViews>
  <sheetFormatPr defaultRowHeight="10.5"/>
  <cols>
    <col min="1" max="1" width="3.75" style="10" bestFit="1" customWidth="1"/>
    <col min="2" max="2" width="7.25" style="10" customWidth="1"/>
    <col min="3" max="4" width="20.625" style="10" customWidth="1"/>
    <col min="5" max="7" width="9" style="10"/>
    <col min="8" max="8" width="4.375" style="10" bestFit="1" customWidth="1"/>
    <col min="9" max="16384" width="9" style="10"/>
  </cols>
  <sheetData>
    <row r="1" spans="1:8">
      <c r="A1" s="10" t="s">
        <v>161</v>
      </c>
      <c r="B1" s="10" t="s">
        <v>151</v>
      </c>
      <c r="G1" s="10" t="s">
        <v>152</v>
      </c>
    </row>
    <row r="2" spans="1:8">
      <c r="B2" s="10" t="s">
        <v>97</v>
      </c>
      <c r="C2" s="10" t="s">
        <v>98</v>
      </c>
      <c r="D2" s="10" t="s">
        <v>99</v>
      </c>
      <c r="E2" s="10" t="s">
        <v>100</v>
      </c>
      <c r="F2" s="10" t="s">
        <v>101</v>
      </c>
      <c r="G2" s="10" t="s">
        <v>163</v>
      </c>
      <c r="H2" s="10" t="s">
        <v>162</v>
      </c>
    </row>
    <row r="3" spans="1:8">
      <c r="A3" s="10">
        <v>1</v>
      </c>
      <c r="B3" s="58" t="s">
        <v>104</v>
      </c>
      <c r="C3" s="58" t="s">
        <v>204</v>
      </c>
      <c r="D3" s="58" t="s">
        <v>205</v>
      </c>
      <c r="E3" s="58" t="s">
        <v>206</v>
      </c>
      <c r="F3" s="58" t="s">
        <v>207</v>
      </c>
      <c r="G3" s="59">
        <v>43630</v>
      </c>
      <c r="H3" s="10" t="str">
        <f>VLOOKUP(WEEKDAY(G3),MDB!D2:E8,2,FALSE)</f>
        <v>（金）</v>
      </c>
    </row>
    <row r="4" spans="1:8">
      <c r="A4" s="10">
        <v>2</v>
      </c>
      <c r="B4" s="58" t="s">
        <v>104</v>
      </c>
      <c r="C4" s="58" t="s">
        <v>208</v>
      </c>
      <c r="D4" s="58" t="s">
        <v>209</v>
      </c>
      <c r="E4" s="58" t="s">
        <v>210</v>
      </c>
      <c r="F4" s="58" t="s">
        <v>211</v>
      </c>
      <c r="G4" s="59">
        <v>43631</v>
      </c>
      <c r="H4" s="10" t="str">
        <f>VLOOKUP(WEEKDAY(G4),MDB!D3:E9,2,FALSE)</f>
        <v>（土）</v>
      </c>
    </row>
    <row r="5" spans="1:8">
      <c r="A5" s="10">
        <v>3</v>
      </c>
      <c r="B5" s="58" t="s">
        <v>104</v>
      </c>
      <c r="C5" s="58" t="s">
        <v>212</v>
      </c>
      <c r="D5" s="58" t="s">
        <v>213</v>
      </c>
      <c r="E5" s="58" t="s">
        <v>210</v>
      </c>
      <c r="F5" s="58" t="s">
        <v>211</v>
      </c>
      <c r="G5" s="58"/>
      <c r="H5" s="10" t="str">
        <f>VLOOKUP(WEEKDAY(G5),MDB!D4:E10,2,FALSE)</f>
        <v>（土）</v>
      </c>
    </row>
    <row r="6" spans="1:8">
      <c r="A6" s="10">
        <v>4</v>
      </c>
      <c r="B6" s="58" t="s">
        <v>104</v>
      </c>
      <c r="C6" s="58" t="s">
        <v>214</v>
      </c>
      <c r="D6" s="58" t="s">
        <v>215</v>
      </c>
      <c r="E6" s="58" t="s">
        <v>210</v>
      </c>
      <c r="F6" s="58" t="s">
        <v>216</v>
      </c>
      <c r="G6" s="58"/>
      <c r="H6" s="10" t="str">
        <f>VLOOKUP(WEEKDAY(G6),MDB!D5:E11,2,FALSE)</f>
        <v>（土）</v>
      </c>
    </row>
    <row r="7" spans="1:8">
      <c r="A7" s="10">
        <v>5</v>
      </c>
      <c r="B7" s="58" t="s">
        <v>102</v>
      </c>
      <c r="C7" s="58" t="s">
        <v>103</v>
      </c>
      <c r="D7" s="58" t="s">
        <v>217</v>
      </c>
      <c r="E7" s="58" t="s">
        <v>218</v>
      </c>
      <c r="F7" s="58" t="s">
        <v>219</v>
      </c>
      <c r="G7" s="58"/>
      <c r="H7" s="10" t="str">
        <f>VLOOKUP(WEEKDAY(G7),MDB!D6:E12,2,FALSE)</f>
        <v>（土）</v>
      </c>
    </row>
    <row r="8" spans="1:8">
      <c r="A8" s="10">
        <v>6</v>
      </c>
      <c r="B8" s="58" t="s">
        <v>102</v>
      </c>
      <c r="C8" s="58" t="s">
        <v>220</v>
      </c>
      <c r="D8" s="58" t="s">
        <v>221</v>
      </c>
      <c r="E8" s="58" t="s">
        <v>210</v>
      </c>
      <c r="F8" s="58" t="s">
        <v>222</v>
      </c>
    </row>
    <row r="9" spans="1:8">
      <c r="A9" s="10">
        <v>7</v>
      </c>
      <c r="B9" s="58" t="s">
        <v>223</v>
      </c>
      <c r="C9" s="58" t="s">
        <v>224</v>
      </c>
      <c r="D9" s="58" t="s">
        <v>225</v>
      </c>
      <c r="E9" s="58" t="s">
        <v>226</v>
      </c>
      <c r="F9" s="58" t="s">
        <v>227</v>
      </c>
    </row>
    <row r="10" spans="1:8">
      <c r="A10" s="10">
        <v>8</v>
      </c>
      <c r="B10" s="58" t="s">
        <v>228</v>
      </c>
      <c r="C10" s="58" t="s">
        <v>229</v>
      </c>
      <c r="D10" s="58" t="s">
        <v>230</v>
      </c>
      <c r="E10" s="58" t="s">
        <v>231</v>
      </c>
      <c r="F10" s="58" t="s">
        <v>232</v>
      </c>
    </row>
    <row r="11" spans="1:8">
      <c r="A11" s="10">
        <v>9</v>
      </c>
      <c r="B11" s="58" t="s">
        <v>233</v>
      </c>
      <c r="C11" s="58" t="s">
        <v>234</v>
      </c>
      <c r="D11" s="58" t="s">
        <v>235</v>
      </c>
      <c r="E11" s="58" t="s">
        <v>236</v>
      </c>
      <c r="F11" s="58" t="s">
        <v>237</v>
      </c>
    </row>
    <row r="12" spans="1:8">
      <c r="A12" s="10">
        <v>10</v>
      </c>
      <c r="B12" s="58" t="s">
        <v>233</v>
      </c>
      <c r="C12" s="58" t="s">
        <v>114</v>
      </c>
      <c r="D12" s="58" t="s">
        <v>238</v>
      </c>
      <c r="E12" s="58" t="s">
        <v>239</v>
      </c>
      <c r="F12" s="58" t="s">
        <v>240</v>
      </c>
    </row>
    <row r="13" spans="1:8">
      <c r="A13" s="10">
        <v>11</v>
      </c>
      <c r="B13" s="58" t="s">
        <v>233</v>
      </c>
      <c r="C13" s="58" t="s">
        <v>241</v>
      </c>
      <c r="D13" s="58" t="s">
        <v>242</v>
      </c>
      <c r="E13" s="58" t="s">
        <v>243</v>
      </c>
      <c r="F13" s="58" t="s">
        <v>244</v>
      </c>
    </row>
    <row r="14" spans="1:8">
      <c r="A14" s="10">
        <v>12</v>
      </c>
      <c r="B14" s="58" t="s">
        <v>113</v>
      </c>
      <c r="C14" s="58" t="s">
        <v>245</v>
      </c>
      <c r="D14" s="58" t="s">
        <v>246</v>
      </c>
      <c r="E14" s="58" t="s">
        <v>210</v>
      </c>
      <c r="F14" s="58" t="s">
        <v>247</v>
      </c>
    </row>
    <row r="15" spans="1:8">
      <c r="A15" s="10">
        <v>13</v>
      </c>
      <c r="B15" s="58" t="s">
        <v>113</v>
      </c>
      <c r="C15" s="58" t="s">
        <v>248</v>
      </c>
      <c r="D15" s="58" t="s">
        <v>249</v>
      </c>
      <c r="E15" s="58" t="s">
        <v>210</v>
      </c>
      <c r="F15" s="58" t="s">
        <v>250</v>
      </c>
    </row>
    <row r="16" spans="1:8">
      <c r="A16" s="10">
        <v>14</v>
      </c>
      <c r="B16" s="58" t="s">
        <v>109</v>
      </c>
      <c r="C16" s="58" t="s">
        <v>251</v>
      </c>
      <c r="D16" s="58" t="s">
        <v>252</v>
      </c>
      <c r="E16" s="58" t="s">
        <v>210</v>
      </c>
      <c r="F16" s="58" t="s">
        <v>253</v>
      </c>
    </row>
    <row r="17" spans="1:6">
      <c r="A17" s="10">
        <v>15</v>
      </c>
      <c r="B17" s="58" t="s">
        <v>110</v>
      </c>
      <c r="C17" s="58" t="s">
        <v>111</v>
      </c>
      <c r="D17" s="58" t="s">
        <v>112</v>
      </c>
      <c r="E17" s="58" t="s">
        <v>254</v>
      </c>
      <c r="F17" s="58" t="s">
        <v>255</v>
      </c>
    </row>
    <row r="18" spans="1:6">
      <c r="A18" s="10">
        <v>16</v>
      </c>
      <c r="B18" s="58" t="s">
        <v>105</v>
      </c>
      <c r="C18" s="58" t="s">
        <v>256</v>
      </c>
      <c r="D18" s="58" t="s">
        <v>257</v>
      </c>
      <c r="E18" s="58" t="s">
        <v>210</v>
      </c>
      <c r="F18" s="58" t="s">
        <v>258</v>
      </c>
    </row>
    <row r="19" spans="1:6">
      <c r="A19" s="10">
        <v>17</v>
      </c>
      <c r="B19" s="58" t="s">
        <v>105</v>
      </c>
      <c r="C19" s="58" t="s">
        <v>105</v>
      </c>
      <c r="D19" s="58" t="s">
        <v>108</v>
      </c>
      <c r="E19" s="58" t="s">
        <v>259</v>
      </c>
      <c r="F19" s="58" t="s">
        <v>260</v>
      </c>
    </row>
    <row r="20" spans="1:6">
      <c r="A20" s="10">
        <v>18</v>
      </c>
      <c r="B20" s="58" t="s">
        <v>105</v>
      </c>
      <c r="C20" s="58" t="s">
        <v>106</v>
      </c>
      <c r="D20" s="58" t="s">
        <v>107</v>
      </c>
      <c r="E20" s="58" t="s">
        <v>261</v>
      </c>
      <c r="F20" s="58" t="s">
        <v>262</v>
      </c>
    </row>
    <row r="21" spans="1:6">
      <c r="A21" s="10">
        <v>19</v>
      </c>
      <c r="B21" s="58" t="s">
        <v>263</v>
      </c>
      <c r="C21" s="58" t="s">
        <v>264</v>
      </c>
      <c r="D21" s="58" t="s">
        <v>265</v>
      </c>
      <c r="E21" s="58" t="s">
        <v>266</v>
      </c>
      <c r="F21" s="58" t="s">
        <v>267</v>
      </c>
    </row>
    <row r="22" spans="1:6">
      <c r="A22" s="10">
        <v>20</v>
      </c>
      <c r="B22" s="58" t="s">
        <v>268</v>
      </c>
      <c r="C22" s="58" t="s">
        <v>269</v>
      </c>
      <c r="D22" s="58" t="s">
        <v>270</v>
      </c>
      <c r="E22" s="58" t="s">
        <v>210</v>
      </c>
      <c r="F22" s="58"/>
    </row>
    <row r="23" spans="1:6">
      <c r="A23" s="10">
        <v>21</v>
      </c>
      <c r="B23" s="58" t="s">
        <v>271</v>
      </c>
      <c r="C23" s="58" t="s">
        <v>272</v>
      </c>
      <c r="D23" s="58" t="s">
        <v>273</v>
      </c>
      <c r="E23" s="58" t="s">
        <v>210</v>
      </c>
      <c r="F23" s="58" t="s">
        <v>274</v>
      </c>
    </row>
    <row r="24" spans="1:6">
      <c r="A24" s="10">
        <v>22</v>
      </c>
      <c r="B24" s="58" t="s">
        <v>271</v>
      </c>
      <c r="C24" s="58" t="s">
        <v>272</v>
      </c>
      <c r="D24" s="58" t="s">
        <v>275</v>
      </c>
      <c r="E24" s="58" t="s">
        <v>210</v>
      </c>
      <c r="F24" s="58" t="s">
        <v>222</v>
      </c>
    </row>
    <row r="25" spans="1:6">
      <c r="A25" s="10">
        <v>23</v>
      </c>
      <c r="B25" s="58" t="s">
        <v>276</v>
      </c>
      <c r="C25" s="58" t="s">
        <v>277</v>
      </c>
      <c r="D25" s="58" t="s">
        <v>278</v>
      </c>
      <c r="E25" s="58" t="s">
        <v>210</v>
      </c>
      <c r="F25" s="58" t="s">
        <v>279</v>
      </c>
    </row>
    <row r="26" spans="1:6">
      <c r="A26" s="10">
        <v>24</v>
      </c>
      <c r="B26" s="58"/>
      <c r="C26" s="58"/>
      <c r="D26" s="58"/>
      <c r="E26" s="58"/>
      <c r="F26" s="58"/>
    </row>
    <row r="27" spans="1:6">
      <c r="A27" s="10">
        <v>25</v>
      </c>
      <c r="B27" s="58"/>
      <c r="C27" s="58"/>
      <c r="D27" s="58"/>
      <c r="E27" s="58"/>
      <c r="F27" s="58"/>
    </row>
    <row r="28" spans="1:6">
      <c r="A28" s="10">
        <v>26</v>
      </c>
      <c r="B28" s="58"/>
      <c r="C28" s="58"/>
      <c r="D28" s="58"/>
      <c r="E28" s="58"/>
      <c r="F28" s="58"/>
    </row>
    <row r="29" spans="1:6">
      <c r="A29" s="10">
        <v>27</v>
      </c>
      <c r="B29" s="58"/>
      <c r="C29" s="58"/>
      <c r="D29" s="58"/>
      <c r="E29" s="58"/>
      <c r="F29" s="58"/>
    </row>
    <row r="30" spans="1:6">
      <c r="A30" s="10">
        <v>28</v>
      </c>
      <c r="B30" s="58"/>
      <c r="C30" s="58"/>
      <c r="D30" s="58"/>
      <c r="E30" s="58"/>
      <c r="F30" s="58"/>
    </row>
    <row r="31" spans="1:6">
      <c r="A31" s="10">
        <v>29</v>
      </c>
      <c r="B31" s="58"/>
      <c r="C31" s="58"/>
      <c r="D31" s="58"/>
      <c r="E31" s="58"/>
      <c r="F31" s="58"/>
    </row>
    <row r="32" spans="1:6">
      <c r="A32" s="10">
        <v>30</v>
      </c>
      <c r="B32" s="58"/>
      <c r="C32" s="58"/>
      <c r="D32" s="58"/>
      <c r="E32" s="58"/>
      <c r="F32" s="58"/>
    </row>
    <row r="33" spans="1:6">
      <c r="A33" s="10">
        <v>31</v>
      </c>
      <c r="B33" s="58"/>
      <c r="C33" s="58"/>
      <c r="D33" s="58"/>
      <c r="E33" s="58"/>
      <c r="F33" s="58"/>
    </row>
    <row r="34" spans="1:6">
      <c r="A34" s="10">
        <v>32</v>
      </c>
      <c r="B34" s="58"/>
      <c r="C34" s="58"/>
      <c r="D34" s="58"/>
      <c r="E34" s="58"/>
      <c r="F34" s="58"/>
    </row>
    <row r="35" spans="1:6">
      <c r="A35" s="10">
        <v>33</v>
      </c>
      <c r="B35" s="58"/>
      <c r="C35" s="58"/>
      <c r="D35" s="58"/>
      <c r="E35" s="58"/>
      <c r="F35" s="58"/>
    </row>
    <row r="36" spans="1:6">
      <c r="A36" s="10">
        <v>34</v>
      </c>
      <c r="B36" s="58"/>
      <c r="C36" s="58"/>
      <c r="D36" s="58"/>
      <c r="E36" s="58"/>
      <c r="F36" s="58"/>
    </row>
    <row r="37" spans="1:6">
      <c r="A37" s="10">
        <v>35</v>
      </c>
      <c r="B37" s="58"/>
      <c r="C37" s="58"/>
      <c r="D37" s="58"/>
      <c r="E37" s="58"/>
      <c r="F37" s="58"/>
    </row>
    <row r="38" spans="1:6">
      <c r="A38" s="10">
        <v>36</v>
      </c>
      <c r="B38" s="58"/>
      <c r="C38" s="58"/>
      <c r="D38" s="58"/>
      <c r="E38" s="58"/>
      <c r="F38" s="58"/>
    </row>
    <row r="39" spans="1:6">
      <c r="A39" s="10">
        <v>37</v>
      </c>
      <c r="B39" s="58"/>
      <c r="C39" s="58"/>
      <c r="D39" s="58"/>
      <c r="E39" s="58"/>
      <c r="F39" s="58"/>
    </row>
    <row r="40" spans="1:6">
      <c r="A40" s="10">
        <v>38</v>
      </c>
      <c r="B40" s="58"/>
      <c r="C40" s="58"/>
      <c r="D40" s="58"/>
      <c r="E40" s="58"/>
      <c r="F40" s="58"/>
    </row>
    <row r="41" spans="1:6">
      <c r="A41" s="10">
        <v>39</v>
      </c>
      <c r="B41" s="58"/>
      <c r="C41" s="58"/>
      <c r="D41" s="58"/>
      <c r="E41" s="58"/>
      <c r="F41" s="58"/>
    </row>
    <row r="42" spans="1:6">
      <c r="A42" s="10">
        <v>40</v>
      </c>
      <c r="B42" s="58"/>
      <c r="C42" s="58"/>
      <c r="D42" s="58"/>
      <c r="E42" s="58"/>
      <c r="F42" s="58"/>
    </row>
    <row r="43" spans="1:6">
      <c r="A43" s="10">
        <v>41</v>
      </c>
      <c r="B43" s="58"/>
      <c r="C43" s="58"/>
      <c r="D43" s="58"/>
      <c r="E43" s="58"/>
      <c r="F43" s="58"/>
    </row>
    <row r="44" spans="1:6">
      <c r="A44" s="10">
        <v>42</v>
      </c>
      <c r="B44" s="58"/>
      <c r="C44" s="58"/>
      <c r="D44" s="58"/>
      <c r="E44" s="58"/>
      <c r="F44" s="58"/>
    </row>
    <row r="45" spans="1:6">
      <c r="A45" s="10">
        <v>43</v>
      </c>
      <c r="B45" s="58"/>
      <c r="C45" s="58"/>
      <c r="D45" s="58"/>
      <c r="E45" s="58"/>
      <c r="F45" s="58"/>
    </row>
    <row r="46" spans="1:6">
      <c r="A46" s="10">
        <v>44</v>
      </c>
      <c r="B46" s="58"/>
      <c r="C46" s="58"/>
      <c r="D46" s="58"/>
      <c r="E46" s="58"/>
      <c r="F46" s="58"/>
    </row>
    <row r="47" spans="1:6">
      <c r="A47" s="10">
        <v>45</v>
      </c>
      <c r="B47" s="58"/>
      <c r="C47" s="58"/>
      <c r="D47" s="58"/>
      <c r="E47" s="58"/>
      <c r="F47" s="58"/>
    </row>
    <row r="48" spans="1:6">
      <c r="A48" s="10">
        <v>46</v>
      </c>
      <c r="B48" s="58"/>
      <c r="C48" s="58"/>
      <c r="D48" s="58"/>
      <c r="E48" s="58"/>
      <c r="F48" s="58"/>
    </row>
    <row r="49" spans="1:6">
      <c r="A49" s="10">
        <v>47</v>
      </c>
      <c r="B49" s="58"/>
      <c r="C49" s="58"/>
      <c r="D49" s="58"/>
      <c r="E49" s="58"/>
      <c r="F49" s="58"/>
    </row>
    <row r="50" spans="1:6">
      <c r="A50" s="10">
        <v>48</v>
      </c>
      <c r="B50" s="58"/>
      <c r="C50" s="58"/>
      <c r="D50" s="58"/>
      <c r="E50" s="58"/>
      <c r="F50" s="58"/>
    </row>
    <row r="51" spans="1:6">
      <c r="A51" s="10">
        <v>49</v>
      </c>
      <c r="B51" s="58"/>
      <c r="C51" s="58"/>
      <c r="D51" s="58"/>
      <c r="E51" s="58"/>
      <c r="F51" s="58"/>
    </row>
    <row r="52" spans="1:6">
      <c r="A52" s="10">
        <v>50</v>
      </c>
      <c r="B52" s="58"/>
      <c r="C52" s="58"/>
      <c r="D52" s="58"/>
      <c r="E52" s="58"/>
      <c r="F52" s="58"/>
    </row>
    <row r="53" spans="1:6">
      <c r="A53" s="10">
        <v>51</v>
      </c>
      <c r="B53" s="58"/>
      <c r="C53" s="58"/>
      <c r="D53" s="58"/>
      <c r="E53" s="58"/>
      <c r="F53" s="58"/>
    </row>
    <row r="54" spans="1:6">
      <c r="A54" s="10">
        <v>52</v>
      </c>
      <c r="B54" s="58"/>
      <c r="C54" s="58"/>
      <c r="D54" s="58"/>
      <c r="E54" s="58"/>
      <c r="F54" s="58"/>
    </row>
    <row r="55" spans="1:6">
      <c r="A55" s="10">
        <v>53</v>
      </c>
      <c r="B55" s="58"/>
      <c r="C55" s="58"/>
      <c r="D55" s="58"/>
      <c r="E55" s="58"/>
      <c r="F55" s="58"/>
    </row>
    <row r="56" spans="1:6">
      <c r="A56" s="10">
        <v>54</v>
      </c>
      <c r="B56" s="58"/>
      <c r="C56" s="58"/>
      <c r="D56" s="58"/>
      <c r="E56" s="58"/>
      <c r="F56" s="58"/>
    </row>
    <row r="57" spans="1:6">
      <c r="A57" s="10">
        <v>55</v>
      </c>
      <c r="B57" s="58"/>
      <c r="C57" s="58"/>
      <c r="D57" s="58"/>
      <c r="E57" s="58"/>
      <c r="F57" s="58"/>
    </row>
    <row r="58" spans="1:6">
      <c r="A58" s="10">
        <v>56</v>
      </c>
      <c r="B58" s="58"/>
      <c r="C58" s="58"/>
      <c r="D58" s="58"/>
      <c r="E58" s="58"/>
      <c r="F58" s="58"/>
    </row>
    <row r="59" spans="1:6">
      <c r="A59" s="10">
        <v>57</v>
      </c>
      <c r="B59" s="58"/>
      <c r="C59" s="58"/>
      <c r="D59" s="58"/>
      <c r="E59" s="58"/>
      <c r="F59" s="58"/>
    </row>
    <row r="60" spans="1:6">
      <c r="A60" s="10">
        <v>58</v>
      </c>
      <c r="B60" s="58"/>
      <c r="C60" s="58"/>
      <c r="D60" s="58"/>
      <c r="E60" s="58"/>
      <c r="F60" s="58"/>
    </row>
    <row r="61" spans="1:6">
      <c r="A61" s="10">
        <v>59</v>
      </c>
      <c r="B61" s="58"/>
      <c r="C61" s="58"/>
      <c r="D61" s="58"/>
      <c r="E61" s="58"/>
      <c r="F61" s="58"/>
    </row>
    <row r="62" spans="1:6">
      <c r="A62" s="10">
        <v>60</v>
      </c>
      <c r="B62" s="58"/>
      <c r="C62" s="58"/>
      <c r="D62" s="58"/>
      <c r="E62" s="58"/>
      <c r="F62" s="58"/>
    </row>
    <row r="63" spans="1:6">
      <c r="A63" s="10">
        <v>61</v>
      </c>
      <c r="B63" s="58"/>
      <c r="C63" s="58"/>
      <c r="D63" s="58"/>
      <c r="E63" s="58"/>
      <c r="F63" s="58"/>
    </row>
    <row r="64" spans="1:6">
      <c r="A64" s="10">
        <v>62</v>
      </c>
      <c r="B64" s="58"/>
      <c r="C64" s="58"/>
      <c r="D64" s="58"/>
      <c r="E64" s="58"/>
      <c r="F64" s="58"/>
    </row>
    <row r="65" spans="1:6">
      <c r="A65" s="10">
        <v>63</v>
      </c>
      <c r="B65" s="58"/>
      <c r="C65" s="58"/>
      <c r="D65" s="58"/>
      <c r="E65" s="58"/>
      <c r="F65" s="58"/>
    </row>
    <row r="66" spans="1:6">
      <c r="A66" s="10">
        <v>64</v>
      </c>
      <c r="B66" s="58"/>
      <c r="C66" s="58"/>
      <c r="D66" s="58"/>
      <c r="E66" s="58"/>
      <c r="F66" s="58"/>
    </row>
    <row r="67" spans="1:6">
      <c r="A67" s="10">
        <v>65</v>
      </c>
      <c r="B67" s="58"/>
      <c r="C67" s="58"/>
      <c r="D67" s="58"/>
      <c r="E67" s="58"/>
      <c r="F67" s="58"/>
    </row>
    <row r="68" spans="1:6">
      <c r="A68" s="10">
        <v>66</v>
      </c>
      <c r="B68" s="58"/>
      <c r="C68" s="58"/>
      <c r="D68" s="58"/>
      <c r="E68" s="58"/>
      <c r="F68" s="58"/>
    </row>
    <row r="69" spans="1:6">
      <c r="A69" s="10">
        <v>67</v>
      </c>
      <c r="B69" s="58"/>
      <c r="C69" s="58"/>
      <c r="D69" s="58"/>
      <c r="E69" s="58"/>
      <c r="F69" s="58"/>
    </row>
    <row r="70" spans="1:6">
      <c r="A70" s="10">
        <v>68</v>
      </c>
      <c r="B70" s="58"/>
      <c r="C70" s="58"/>
      <c r="D70" s="58"/>
      <c r="E70" s="58"/>
      <c r="F70" s="58"/>
    </row>
    <row r="71" spans="1:6">
      <c r="A71" s="10">
        <v>69</v>
      </c>
      <c r="B71" s="58"/>
      <c r="C71" s="58"/>
      <c r="D71" s="58"/>
      <c r="E71" s="58"/>
      <c r="F71" s="58"/>
    </row>
    <row r="72" spans="1:6">
      <c r="A72" s="10">
        <v>70</v>
      </c>
      <c r="B72" s="58"/>
      <c r="C72" s="58"/>
      <c r="D72" s="58"/>
      <c r="E72" s="58"/>
      <c r="F72" s="58"/>
    </row>
    <row r="73" spans="1:6">
      <c r="A73" s="10">
        <v>71</v>
      </c>
      <c r="B73" s="58"/>
      <c r="C73" s="58"/>
      <c r="D73" s="58"/>
      <c r="E73" s="58"/>
      <c r="F73" s="58"/>
    </row>
    <row r="74" spans="1:6">
      <c r="A74" s="10">
        <v>72</v>
      </c>
      <c r="B74" s="58"/>
      <c r="C74" s="58"/>
      <c r="D74" s="58"/>
      <c r="E74" s="58"/>
      <c r="F74" s="58"/>
    </row>
    <row r="75" spans="1:6">
      <c r="A75" s="10">
        <v>73</v>
      </c>
      <c r="B75" s="58"/>
      <c r="C75" s="58"/>
      <c r="D75" s="58"/>
      <c r="E75" s="58"/>
      <c r="F75" s="58"/>
    </row>
    <row r="76" spans="1:6">
      <c r="A76" s="10">
        <v>74</v>
      </c>
      <c r="B76" s="58"/>
      <c r="C76" s="58"/>
      <c r="D76" s="58"/>
      <c r="E76" s="58"/>
      <c r="F76" s="58"/>
    </row>
    <row r="77" spans="1:6">
      <c r="A77" s="10">
        <v>75</v>
      </c>
      <c r="B77" s="58"/>
      <c r="C77" s="58"/>
      <c r="D77" s="58"/>
      <c r="E77" s="58"/>
      <c r="F77" s="58"/>
    </row>
    <row r="78" spans="1:6">
      <c r="A78" s="10">
        <v>76</v>
      </c>
      <c r="B78" s="58"/>
      <c r="C78" s="58"/>
      <c r="D78" s="58"/>
      <c r="E78" s="58"/>
      <c r="F78" s="58"/>
    </row>
    <row r="79" spans="1:6">
      <c r="A79" s="10">
        <v>77</v>
      </c>
      <c r="B79" s="58"/>
      <c r="C79" s="58"/>
      <c r="D79" s="58"/>
      <c r="E79" s="58"/>
      <c r="F79" s="58"/>
    </row>
    <row r="80" spans="1:6">
      <c r="A80" s="10">
        <v>78</v>
      </c>
      <c r="B80" s="58"/>
      <c r="C80" s="58"/>
      <c r="D80" s="58"/>
      <c r="E80" s="58"/>
      <c r="F80" s="58"/>
    </row>
    <row r="81" spans="1:6">
      <c r="A81" s="10">
        <v>79</v>
      </c>
      <c r="B81" s="58"/>
      <c r="C81" s="58"/>
      <c r="D81" s="58"/>
      <c r="E81" s="58"/>
      <c r="F81" s="58"/>
    </row>
    <row r="82" spans="1:6">
      <c r="A82" s="10">
        <v>80</v>
      </c>
      <c r="B82" s="58"/>
      <c r="C82" s="58"/>
      <c r="D82" s="58"/>
      <c r="E82" s="58"/>
      <c r="F82" s="58"/>
    </row>
    <row r="83" spans="1:6">
      <c r="A83" s="10">
        <v>81</v>
      </c>
      <c r="B83" s="58"/>
      <c r="C83" s="58"/>
      <c r="D83" s="58"/>
      <c r="E83" s="58"/>
      <c r="F83" s="58"/>
    </row>
    <row r="84" spans="1:6">
      <c r="A84" s="10">
        <v>82</v>
      </c>
      <c r="B84" s="58"/>
      <c r="C84" s="58"/>
      <c r="D84" s="58"/>
      <c r="E84" s="58"/>
      <c r="F84" s="58"/>
    </row>
    <row r="85" spans="1:6">
      <c r="A85" s="10">
        <v>83</v>
      </c>
      <c r="B85" s="58"/>
      <c r="C85" s="58"/>
      <c r="D85" s="58"/>
      <c r="E85" s="58"/>
      <c r="F85" s="58"/>
    </row>
    <row r="86" spans="1:6">
      <c r="A86" s="10">
        <v>84</v>
      </c>
      <c r="B86" s="58"/>
      <c r="C86" s="58"/>
      <c r="D86" s="58"/>
      <c r="E86" s="58"/>
      <c r="F86" s="58"/>
    </row>
    <row r="87" spans="1:6">
      <c r="A87" s="10">
        <v>85</v>
      </c>
      <c r="B87" s="58"/>
      <c r="C87" s="58"/>
      <c r="D87" s="58"/>
      <c r="E87" s="58"/>
      <c r="F87" s="58"/>
    </row>
    <row r="88" spans="1:6">
      <c r="A88" s="10">
        <v>86</v>
      </c>
      <c r="B88" s="58"/>
      <c r="C88" s="58"/>
      <c r="D88" s="58"/>
      <c r="E88" s="58"/>
      <c r="F88" s="58"/>
    </row>
    <row r="89" spans="1:6">
      <c r="A89" s="10">
        <v>87</v>
      </c>
      <c r="B89" s="58"/>
      <c r="C89" s="58"/>
      <c r="D89" s="58"/>
      <c r="E89" s="58"/>
      <c r="F89" s="58"/>
    </row>
    <row r="90" spans="1:6">
      <c r="A90" s="10">
        <v>88</v>
      </c>
      <c r="B90" s="58"/>
      <c r="C90" s="58"/>
      <c r="D90" s="58"/>
      <c r="E90" s="58"/>
      <c r="F90" s="58"/>
    </row>
    <row r="91" spans="1:6">
      <c r="A91" s="10">
        <v>89</v>
      </c>
      <c r="B91" s="58"/>
      <c r="C91" s="58"/>
      <c r="D91" s="58"/>
      <c r="E91" s="58"/>
      <c r="F91" s="58"/>
    </row>
    <row r="92" spans="1:6">
      <c r="A92" s="10">
        <v>90</v>
      </c>
      <c r="B92" s="58"/>
      <c r="C92" s="58"/>
      <c r="D92" s="58"/>
      <c r="E92" s="58"/>
      <c r="F92" s="58"/>
    </row>
    <row r="93" spans="1:6">
      <c r="A93" s="10">
        <v>91</v>
      </c>
      <c r="B93" s="58"/>
      <c r="C93" s="58"/>
      <c r="D93" s="58"/>
      <c r="E93" s="58"/>
      <c r="F93" s="58"/>
    </row>
    <row r="94" spans="1:6">
      <c r="A94" s="10">
        <v>92</v>
      </c>
      <c r="B94" s="58"/>
      <c r="C94" s="58"/>
      <c r="D94" s="58"/>
      <c r="E94" s="58"/>
      <c r="F94" s="58"/>
    </row>
    <row r="95" spans="1:6">
      <c r="A95" s="10">
        <v>93</v>
      </c>
      <c r="B95" s="58"/>
      <c r="C95" s="58"/>
      <c r="D95" s="58"/>
      <c r="E95" s="58"/>
      <c r="F95" s="58"/>
    </row>
    <row r="96" spans="1:6">
      <c r="A96" s="10">
        <v>94</v>
      </c>
      <c r="B96" s="58"/>
      <c r="C96" s="58"/>
      <c r="D96" s="58"/>
      <c r="E96" s="58"/>
      <c r="F96" s="58"/>
    </row>
    <row r="97" spans="1:6">
      <c r="A97" s="10">
        <v>95</v>
      </c>
      <c r="B97" s="58"/>
      <c r="C97" s="58"/>
      <c r="D97" s="58"/>
      <c r="E97" s="58"/>
      <c r="F97" s="58"/>
    </row>
    <row r="98" spans="1:6">
      <c r="A98" s="10">
        <v>96</v>
      </c>
      <c r="B98" s="58"/>
      <c r="C98" s="58"/>
      <c r="D98" s="58"/>
      <c r="E98" s="58"/>
      <c r="F98" s="58"/>
    </row>
    <row r="99" spans="1:6">
      <c r="A99" s="10">
        <v>97</v>
      </c>
      <c r="B99" s="58"/>
      <c r="C99" s="58"/>
      <c r="D99" s="58"/>
      <c r="E99" s="58"/>
      <c r="F99" s="58"/>
    </row>
    <row r="100" spans="1:6">
      <c r="A100" s="10">
        <v>98</v>
      </c>
      <c r="B100" s="58"/>
      <c r="C100" s="58"/>
      <c r="D100" s="58"/>
      <c r="E100" s="58"/>
      <c r="F100" s="58"/>
    </row>
    <row r="101" spans="1:6">
      <c r="A101" s="10">
        <v>99</v>
      </c>
      <c r="B101" s="58"/>
      <c r="C101" s="58"/>
      <c r="D101" s="58"/>
      <c r="E101" s="58"/>
      <c r="F101" s="58"/>
    </row>
    <row r="102" spans="1:6">
      <c r="A102" s="10">
        <v>100</v>
      </c>
      <c r="B102" s="58"/>
      <c r="C102" s="58"/>
      <c r="D102" s="58"/>
      <c r="E102" s="58"/>
      <c r="F102" s="5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Input</vt:lpstr>
      <vt:lpstr>Option</vt:lpstr>
      <vt:lpstr>MDB</vt:lpstr>
      <vt:lpstr>DB</vt:lpstr>
      <vt:lpstr>Input!Print_Area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K.Yamagishi</dc:creator>
  <cp:lastModifiedBy>K.Yamagishi</cp:lastModifiedBy>
  <cp:lastPrinted>2019-04-22T02:43:44Z</cp:lastPrinted>
  <dcterms:created xsi:type="dcterms:W3CDTF">2019-03-01T01:47:33Z</dcterms:created>
  <dcterms:modified xsi:type="dcterms:W3CDTF">2019-05-08T07:43:54Z</dcterms:modified>
</cp:coreProperties>
</file>